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brezillon\Documents\00-Production 2019\2-BTS MCO Gestion operationnelle\000-I-manuel\Ch06\Annexes-documents (élève)\"/>
    </mc:Choice>
  </mc:AlternateContent>
  <bookViews>
    <workbookView xWindow="10248" yWindow="-12" windowWidth="10296" windowHeight="7488" tabRatio="832" firstSheet="4" activeTab="4"/>
  </bookViews>
  <sheets>
    <sheet name="CR Verdi liste annexe3" sheetId="1" r:id="rId1"/>
    <sheet name="Correction q4 et 5" sheetId="19" r:id="rId2"/>
    <sheet name="SIG Verdi annexe4" sheetId="17" r:id="rId3"/>
    <sheet name="SIG q7 q8" sheetId="5" r:id="rId4"/>
    <sheet name="Appli 2 - Document" sheetId="23" r:id="rId5"/>
  </sheets>
  <calcPr calcId="162913"/>
</workbook>
</file>

<file path=xl/calcChain.xml><?xml version="1.0" encoding="utf-8"?>
<calcChain xmlns="http://schemas.openxmlformats.org/spreadsheetml/2006/main">
  <c r="F65" i="19" l="1"/>
  <c r="E65" i="19"/>
  <c r="D65" i="19"/>
  <c r="F33" i="23"/>
  <c r="E33" i="23"/>
  <c r="D33" i="23"/>
  <c r="F31" i="23"/>
  <c r="E31" i="23"/>
  <c r="D31" i="23"/>
  <c r="F28" i="23"/>
  <c r="F37" i="23" s="1"/>
  <c r="E28" i="23"/>
  <c r="D28" i="23"/>
  <c r="F26" i="23"/>
  <c r="E26" i="23"/>
  <c r="E29" i="23" s="1"/>
  <c r="D26" i="23"/>
  <c r="F23" i="23"/>
  <c r="E23" i="23"/>
  <c r="D23" i="23"/>
  <c r="F6" i="23"/>
  <c r="F12" i="23" s="1"/>
  <c r="F24" i="23" s="1"/>
  <c r="E6" i="23"/>
  <c r="E12" i="23" s="1"/>
  <c r="D6" i="23"/>
  <c r="D12" i="23" s="1"/>
  <c r="F29" i="23" l="1"/>
  <c r="D34" i="23"/>
  <c r="E37" i="23"/>
  <c r="D24" i="23"/>
  <c r="D37" i="23"/>
  <c r="E34" i="23"/>
  <c r="D29" i="23"/>
  <c r="F34" i="23"/>
  <c r="E36" i="23"/>
  <c r="E24" i="23"/>
  <c r="D36" i="23"/>
  <c r="F36" i="23"/>
  <c r="F38" i="23" s="1"/>
  <c r="F55" i="19"/>
  <c r="E55" i="19"/>
  <c r="D55" i="19"/>
  <c r="F50" i="19"/>
  <c r="E50" i="19"/>
  <c r="D50" i="19"/>
  <c r="F43" i="19"/>
  <c r="E43" i="19"/>
  <c r="D43" i="19"/>
  <c r="F37" i="19"/>
  <c r="E37" i="19"/>
  <c r="D37" i="19"/>
  <c r="F21" i="19"/>
  <c r="F28" i="19" s="1"/>
  <c r="E21" i="19"/>
  <c r="E28" i="19" s="1"/>
  <c r="D21" i="19"/>
  <c r="D28" i="19" s="1"/>
  <c r="D10" i="19"/>
  <c r="F6" i="19"/>
  <c r="F12" i="19" s="1"/>
  <c r="E6" i="19"/>
  <c r="E12" i="19" s="1"/>
  <c r="D6" i="19"/>
  <c r="E38" i="23" l="1"/>
  <c r="D38" i="23"/>
  <c r="F60" i="19"/>
  <c r="F44" i="19"/>
  <c r="M30" i="19" s="1"/>
  <c r="D56" i="19"/>
  <c r="I31" i="19" s="1"/>
  <c r="J31" i="19" s="1"/>
  <c r="D44" i="19"/>
  <c r="I30" i="19" s="1"/>
  <c r="N30" i="19"/>
  <c r="J30" i="19"/>
  <c r="E60" i="19"/>
  <c r="D60" i="19"/>
  <c r="E56" i="19"/>
  <c r="K31" i="19" s="1"/>
  <c r="E44" i="19"/>
  <c r="K30" i="19" s="1"/>
  <c r="P30" i="19" s="1"/>
  <c r="F56" i="19"/>
  <c r="M31" i="19" s="1"/>
  <c r="N31" i="19" s="1"/>
  <c r="D12" i="19"/>
  <c r="D29" i="19" s="1"/>
  <c r="E59" i="19"/>
  <c r="E29" i="19"/>
  <c r="F59" i="19"/>
  <c r="F29" i="19"/>
  <c r="E61" i="19" l="1"/>
  <c r="K32" i="19" s="1"/>
  <c r="E66" i="19"/>
  <c r="E67" i="19" s="1"/>
  <c r="F61" i="19"/>
  <c r="M32" i="19" s="1"/>
  <c r="N32" i="19" s="1"/>
  <c r="F66" i="19"/>
  <c r="F67" i="19" s="1"/>
  <c r="O31" i="19"/>
  <c r="O30" i="19"/>
  <c r="P31" i="19"/>
  <c r="L30" i="19"/>
  <c r="L31" i="19"/>
  <c r="D45" i="19"/>
  <c r="I29" i="19"/>
  <c r="E45" i="19"/>
  <c r="K29" i="19"/>
  <c r="F45" i="19"/>
  <c r="M29" i="19"/>
  <c r="N29" i="19" s="1"/>
  <c r="D59" i="19"/>
  <c r="H24" i="17"/>
  <c r="H23" i="17"/>
  <c r="H22" i="17"/>
  <c r="H21" i="17"/>
  <c r="H17" i="17"/>
  <c r="H16" i="17"/>
  <c r="H13" i="17"/>
  <c r="H8" i="17"/>
  <c r="H7" i="17"/>
  <c r="H5" i="17"/>
  <c r="H4" i="17"/>
  <c r="H3" i="17"/>
  <c r="F55" i="1"/>
  <c r="H7" i="5"/>
  <c r="H5" i="5"/>
  <c r="H4" i="5"/>
  <c r="H3" i="5"/>
  <c r="F24" i="5"/>
  <c r="F23" i="5"/>
  <c r="F22" i="5"/>
  <c r="F21" i="5"/>
  <c r="F7" i="5"/>
  <c r="F5" i="5"/>
  <c r="F4" i="5"/>
  <c r="F3" i="5"/>
  <c r="E6" i="1"/>
  <c r="E12" i="1" s="1"/>
  <c r="F6" i="1"/>
  <c r="F12" i="1" s="1"/>
  <c r="D7" i="5"/>
  <c r="D5" i="5"/>
  <c r="D3" i="5"/>
  <c r="E55" i="1"/>
  <c r="D55" i="1"/>
  <c r="E21" i="1"/>
  <c r="E28" i="1" s="1"/>
  <c r="F21" i="1"/>
  <c r="F28" i="1" s="1"/>
  <c r="D21" i="1"/>
  <c r="D4" i="5"/>
  <c r="D10" i="1"/>
  <c r="D61" i="19" l="1"/>
  <c r="I32" i="19" s="1"/>
  <c r="O32" i="19" s="1"/>
  <c r="D66" i="19"/>
  <c r="D67" i="19" s="1"/>
  <c r="H18" i="17"/>
  <c r="P32" i="19"/>
  <c r="P29" i="19"/>
  <c r="O29" i="19"/>
  <c r="L29" i="19"/>
  <c r="J29" i="19"/>
  <c r="L32" i="19"/>
  <c r="H6" i="17"/>
  <c r="H12" i="17" s="1"/>
  <c r="I18" i="17"/>
  <c r="I23" i="17"/>
  <c r="H10" i="17"/>
  <c r="H11" i="17" s="1"/>
  <c r="F6" i="5"/>
  <c r="H6" i="5"/>
  <c r="D28" i="1"/>
  <c r="D70" i="19" l="1"/>
  <c r="D69" i="19"/>
  <c r="J32" i="19"/>
  <c r="H14" i="17"/>
  <c r="I14" i="17" s="1"/>
  <c r="H15" i="17" l="1"/>
  <c r="H19" i="17" s="1"/>
  <c r="I19" i="17" s="1"/>
  <c r="H20" i="17" l="1"/>
  <c r="H25" i="17" s="1"/>
  <c r="I25" i="17" s="1"/>
  <c r="H23" i="5" l="1"/>
  <c r="I23" i="5" s="1"/>
  <c r="D23" i="5"/>
  <c r="H24" i="5" l="1"/>
  <c r="D24" i="5"/>
  <c r="H22" i="5"/>
  <c r="D22" i="5"/>
  <c r="H21" i="5"/>
  <c r="D21" i="5"/>
  <c r="H18" i="5"/>
  <c r="I18" i="5" s="1"/>
  <c r="F18" i="5"/>
  <c r="G18" i="5" s="1"/>
  <c r="D18" i="5"/>
  <c r="E18" i="5" s="1"/>
  <c r="H17" i="5"/>
  <c r="F17" i="5"/>
  <c r="D17" i="5"/>
  <c r="H16" i="5"/>
  <c r="F16" i="5"/>
  <c r="D16" i="5"/>
  <c r="H13" i="5"/>
  <c r="F13" i="5"/>
  <c r="D13" i="5"/>
  <c r="H8" i="5"/>
  <c r="F8" i="5"/>
  <c r="D8" i="5"/>
  <c r="H12" i="5"/>
  <c r="F12" i="5"/>
  <c r="D6" i="5"/>
  <c r="D12" i="5" s="1"/>
  <c r="F50" i="1"/>
  <c r="E50" i="1"/>
  <c r="D50" i="1"/>
  <c r="F43" i="1"/>
  <c r="E43" i="1"/>
  <c r="D43" i="1"/>
  <c r="F37" i="1"/>
  <c r="E37" i="1"/>
  <c r="D37" i="1"/>
  <c r="D6" i="1"/>
  <c r="D12" i="1" l="1"/>
  <c r="E44" i="1"/>
  <c r="F60" i="1"/>
  <c r="F59" i="1"/>
  <c r="E56" i="1"/>
  <c r="D60" i="1"/>
  <c r="F44" i="1"/>
  <c r="F56" i="1"/>
  <c r="F10" i="5"/>
  <c r="F11" i="5" s="1"/>
  <c r="F14" i="5" s="1"/>
  <c r="H10" i="5"/>
  <c r="H11" i="5" s="1"/>
  <c r="H14" i="5" s="1"/>
  <c r="D29" i="1"/>
  <c r="D59" i="1"/>
  <c r="E59" i="1"/>
  <c r="E29" i="1"/>
  <c r="E45" i="1" s="1"/>
  <c r="D44" i="1"/>
  <c r="E60" i="1"/>
  <c r="F29" i="1"/>
  <c r="D56" i="1"/>
  <c r="D10" i="5"/>
  <c r="D11" i="5" s="1"/>
  <c r="D14" i="5" s="1"/>
  <c r="D45" i="1" l="1"/>
  <c r="F45" i="1"/>
  <c r="F61" i="1"/>
  <c r="I14" i="5"/>
  <c r="G14" i="5"/>
  <c r="E14" i="5"/>
  <c r="F15" i="5"/>
  <c r="F19" i="5" s="1"/>
  <c r="H15" i="5"/>
  <c r="H19" i="5" s="1"/>
  <c r="D61" i="1"/>
  <c r="D15" i="5"/>
  <c r="D19" i="5" s="1"/>
  <c r="E61" i="1"/>
  <c r="I19" i="5" l="1"/>
  <c r="G19" i="5"/>
  <c r="E19" i="5"/>
  <c r="F20" i="5"/>
  <c r="F25" i="5" s="1"/>
  <c r="G25" i="5" s="1"/>
  <c r="H20" i="5"/>
  <c r="H25" i="5" s="1"/>
  <c r="I25" i="5" s="1"/>
  <c r="D20" i="5"/>
  <c r="D25" i="5" s="1"/>
  <c r="E25" i="5" s="1"/>
</calcChain>
</file>

<file path=xl/sharedStrings.xml><?xml version="1.0" encoding="utf-8"?>
<sst xmlns="http://schemas.openxmlformats.org/spreadsheetml/2006/main" count="296" uniqueCount="107">
  <si>
    <t xml:space="preserve"> N</t>
  </si>
  <si>
    <t xml:space="preserve"> N - 1</t>
  </si>
  <si>
    <t>N - 2</t>
  </si>
  <si>
    <t>Produits d'exploitation</t>
  </si>
  <si>
    <t xml:space="preserve"> </t>
  </si>
  <si>
    <t>Vente de marchandises</t>
  </si>
  <si>
    <t>Montant net du CA</t>
  </si>
  <si>
    <t>Production stockée</t>
  </si>
  <si>
    <t>Production immobilisée</t>
  </si>
  <si>
    <t>Subventions d'exploitation</t>
  </si>
  <si>
    <t>Reprises sur dépréciations, provisions, transferts de charges</t>
  </si>
  <si>
    <t>Autres produits</t>
  </si>
  <si>
    <t>Total des produits d'exploitation</t>
  </si>
  <si>
    <t>Charges d'exploitation</t>
  </si>
  <si>
    <t>Achats marchandises</t>
  </si>
  <si>
    <t>Variation stocks</t>
  </si>
  <si>
    <t>Achats matières 1ères et autres approvisionnement</t>
  </si>
  <si>
    <t>Autres achats et charges externes</t>
  </si>
  <si>
    <t>Impôts, taxes et verst assimilés</t>
  </si>
  <si>
    <t>Salaires et traitements</t>
  </si>
  <si>
    <t>Charges sociales</t>
  </si>
  <si>
    <t>Dotation aux Amortissements et aux dépréciations</t>
  </si>
  <si>
    <t>sur immobilisations : dotations aux amortissements</t>
  </si>
  <si>
    <t>Sur immobilisations : dotations aux dépréciations</t>
  </si>
  <si>
    <t>Sur actif circulant : dotation aux dépréciations</t>
  </si>
  <si>
    <t>Dotation aux provisions</t>
  </si>
  <si>
    <t>Autres charges</t>
  </si>
  <si>
    <t>Total des charges d'exploitation</t>
  </si>
  <si>
    <t>RESULTAT D'EXPLOITATION</t>
  </si>
  <si>
    <t>Produits financiers</t>
  </si>
  <si>
    <t>de participation</t>
  </si>
  <si>
    <t>d'autres valeurs mobilières et créances de l'actif immobilisé</t>
  </si>
  <si>
    <t>Autres intérêts et produits assimilés</t>
  </si>
  <si>
    <t>Reprises sur dépréciations, provisions et transferts de charges</t>
  </si>
  <si>
    <t>différences positives de change</t>
  </si>
  <si>
    <t>Produits nets sur cession de valeurs mobilièes de placement</t>
  </si>
  <si>
    <t>Total des produits financiers</t>
  </si>
  <si>
    <t>Charges financières</t>
  </si>
  <si>
    <t>Dotation aux Amortissements, dépréciations et provisions</t>
  </si>
  <si>
    <t>Intérêts et charges assimilées</t>
  </si>
  <si>
    <t>Différences négatives de change</t>
  </si>
  <si>
    <t>Charges nettes sur cession de valeur mobilière de placement</t>
  </si>
  <si>
    <t>Total des charges financières</t>
  </si>
  <si>
    <t>RESULTAT FINANCIER</t>
  </si>
  <si>
    <t>Produits exceptionnels</t>
  </si>
  <si>
    <t>Sur opération de gestion</t>
  </si>
  <si>
    <t>Sur opération en capital</t>
  </si>
  <si>
    <t>Reprises sur dépréciaiotn, provisions et transferts de charges</t>
  </si>
  <si>
    <t>Total produits exceptionnels</t>
  </si>
  <si>
    <t>Charges Exceptionnelles</t>
  </si>
  <si>
    <t>Dotation aux amortissements, dépréciations et provisions</t>
  </si>
  <si>
    <t>Total charges exceptionnelles</t>
  </si>
  <si>
    <t>RESULTAT EXCEPTIONNEL</t>
  </si>
  <si>
    <t>Participation des salariés aux résultats de l'entreprise</t>
  </si>
  <si>
    <t xml:space="preserve">impôts sur les bénéfices </t>
  </si>
  <si>
    <t>Total des produits</t>
  </si>
  <si>
    <t>Total des charges</t>
  </si>
  <si>
    <t>BENEFICE OU PERTE</t>
  </si>
  <si>
    <t>Chiffre d'affaires</t>
  </si>
  <si>
    <t>Charges de personnel</t>
  </si>
  <si>
    <t>Montant</t>
  </si>
  <si>
    <t>%/CA</t>
  </si>
  <si>
    <t xml:space="preserve"> -</t>
  </si>
  <si>
    <t>Variation stocks marchandises</t>
  </si>
  <si>
    <t xml:space="preserve"> =</t>
  </si>
  <si>
    <t>MARGE COMMERCIALE</t>
  </si>
  <si>
    <t>Production vendue</t>
  </si>
  <si>
    <t xml:space="preserve"> +</t>
  </si>
  <si>
    <t>PRODUCTION DE L'EXERCICE</t>
  </si>
  <si>
    <t>Consommation en provenance de tiers</t>
  </si>
  <si>
    <t>VALEUR AJOUTEE</t>
  </si>
  <si>
    <t>EXEDENT BRUT D'EXPLOITATION</t>
  </si>
  <si>
    <t>Reprises sur dép., prov., transferts de charges</t>
  </si>
  <si>
    <t xml:space="preserve">Impôts sur les bénéfices </t>
  </si>
  <si>
    <t>COMPTE DE RESULTAT - VERDISSIMO</t>
  </si>
  <si>
    <t>Production vendue     biens</t>
  </si>
  <si>
    <t>31 salariés</t>
  </si>
  <si>
    <t>SIG VERDISSIMO (en liste)</t>
  </si>
  <si>
    <t xml:space="preserve">                                       services</t>
  </si>
  <si>
    <t>Ici prévoir en N</t>
  </si>
  <si>
    <t>Augm CA</t>
  </si>
  <si>
    <t>Dotation aux amortiss., dépréc., prov.</t>
  </si>
  <si>
    <t>Repris. sur dép., prov., transf. de charg.</t>
  </si>
  <si>
    <t>RESULTAT COURANT AVANT IMPOTS</t>
  </si>
  <si>
    <t>Baisse résultat comptable</t>
  </si>
  <si>
    <t>Baisse en volume</t>
  </si>
  <si>
    <t>Résultat d'exploitation</t>
  </si>
  <si>
    <t>% du CA</t>
  </si>
  <si>
    <t>Résultat comptable</t>
  </si>
  <si>
    <t>Variation N/N-1 en %</t>
  </si>
  <si>
    <t>Variation N-1/N-2 en %</t>
  </si>
  <si>
    <t>Résultat financier</t>
  </si>
  <si>
    <t>Résultat exceptionnel</t>
  </si>
  <si>
    <t>Dotation aux amortissement, dépréc, prov</t>
  </si>
  <si>
    <t>Compte de résultat Amons en milliers d'euros</t>
  </si>
  <si>
    <t>Production vendue [services]</t>
  </si>
  <si>
    <t>Produits de participation</t>
  </si>
  <si>
    <t>Résultat comptable/chiffre d'affaires</t>
  </si>
  <si>
    <t>Corrigé question 4</t>
  </si>
  <si>
    <t>Document : Compte de résultat en milliers d'euros</t>
  </si>
  <si>
    <t>Ventes de marchandises</t>
  </si>
  <si>
    <t>Variation de stocks</t>
  </si>
  <si>
    <t>Achats matières premières et autres approvisionnements</t>
  </si>
  <si>
    <t>Impôts, taxes et versements assimilés</t>
  </si>
  <si>
    <t>Dotation aux amortissements et aux dépréciations</t>
  </si>
  <si>
    <t>Sur opérations en capital (compte 675)</t>
  </si>
  <si>
    <t>Sur opérations en capital (compte 775)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</si>
</sst>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.0%"/>
    <numFmt numFmtId="165" formatCode="#,##0.00&quot; &quot;[$€-40C];[Red]&quot;-&quot;#,##0.00&quot; &quot;[$€-40C]"/>
  </numFmts>
  <fonts count="40">
    <font>
      <sz val="11"/>
      <color rgb="FF000000"/>
      <name val="Times New Roman"/>
    </font>
    <font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Arial1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sz val="11"/>
      <color rgb="FF00000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color rgb="FF003300"/>
      <name val="Arial"/>
      <family val="2"/>
    </font>
    <font>
      <sz val="11"/>
      <color rgb="FF000000"/>
      <name val="Arial"/>
      <family val="2"/>
    </font>
    <font>
      <b/>
      <sz val="9"/>
      <color rgb="FF0000FF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9"/>
      <name val="Quattrocento"/>
    </font>
    <font>
      <sz val="9"/>
      <color rgb="FF000000"/>
      <name val="Times New Roman"/>
      <family val="1"/>
    </font>
    <font>
      <b/>
      <sz val="9"/>
      <name val="Quattrocento"/>
    </font>
    <font>
      <i/>
      <sz val="9"/>
      <name val="Quattrocento"/>
    </font>
    <font>
      <sz val="10"/>
      <color rgb="FF000000"/>
      <name val="Arial"/>
      <family val="2"/>
    </font>
    <font>
      <sz val="10"/>
      <color rgb="FF0033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  <charset val="1"/>
    </font>
    <font>
      <sz val="10"/>
      <color indexed="58"/>
      <name val="Arial"/>
      <family val="2"/>
    </font>
    <font>
      <b/>
      <u/>
      <sz val="12"/>
      <name val="Times New Roman"/>
      <family val="1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9"/>
      <color rgb="FF0070C0"/>
      <name val="Arial"/>
      <family val="2"/>
    </font>
    <font>
      <sz val="9"/>
      <color rgb="FF0070C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theme="9" tint="0.79998168889431442"/>
        <bgColor rgb="FFFDE9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rgb="FFFDE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FDE9D9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000000"/>
      </left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0" fontId="7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165" fontId="9" fillId="0" borderId="0"/>
    <xf numFmtId="9" fontId="10" fillId="0" borderId="0" applyFont="0" applyFill="0" applyBorder="0" applyAlignment="0" applyProtection="0"/>
    <xf numFmtId="0" fontId="26" fillId="0" borderId="0"/>
    <xf numFmtId="0" fontId="1" fillId="0" borderId="0"/>
    <xf numFmtId="9" fontId="32" fillId="0" borderId="0" applyFill="0" applyBorder="0" applyAlignment="0" applyProtection="0"/>
    <xf numFmtId="43" fontId="32" fillId="0" borderId="0" applyFill="0" applyBorder="0" applyAlignment="0" applyProtection="0"/>
    <xf numFmtId="0" fontId="33" fillId="0" borderId="0"/>
    <xf numFmtId="0" fontId="1" fillId="0" borderId="0"/>
    <xf numFmtId="9" fontId="26" fillId="0" borderId="0" applyFill="0" applyBorder="0" applyAlignment="0" applyProtection="0"/>
    <xf numFmtId="43" fontId="26" fillId="0" borderId="0" applyFill="0" applyBorder="0" applyAlignment="0" applyProtection="0"/>
  </cellStyleXfs>
  <cellXfs count="159">
    <xf numFmtId="0" fontId="0" fillId="0" borderId="0" xfId="0" applyFont="1" applyAlignment="1"/>
    <xf numFmtId="0" fontId="0" fillId="0" borderId="0" xfId="0" applyFont="1"/>
    <xf numFmtId="0" fontId="5" fillId="0" borderId="0" xfId="0" applyFont="1"/>
    <xf numFmtId="3" fontId="5" fillId="0" borderId="0" xfId="0" applyNumberFormat="1" applyFont="1"/>
    <xf numFmtId="0" fontId="2" fillId="0" borderId="0" xfId="0" applyFont="1"/>
    <xf numFmtId="0" fontId="2" fillId="0" borderId="0" xfId="0" applyFont="1"/>
    <xf numFmtId="0" fontId="0" fillId="0" borderId="0" xfId="0" applyFont="1" applyAlignment="1"/>
    <xf numFmtId="0" fontId="2" fillId="0" borderId="0" xfId="0" applyFont="1" applyAlignment="1">
      <alignment vertical="center"/>
    </xf>
    <xf numFmtId="3" fontId="0" fillId="0" borderId="0" xfId="0" applyNumberFormat="1" applyFont="1"/>
    <xf numFmtId="0" fontId="14" fillId="0" borderId="0" xfId="0" applyFont="1"/>
    <xf numFmtId="0" fontId="14" fillId="0" borderId="0" xfId="0" applyFont="1" applyAlignment="1"/>
    <xf numFmtId="0" fontId="11" fillId="0" borderId="4" xfId="0" applyFont="1" applyBorder="1"/>
    <xf numFmtId="0" fontId="12" fillId="0" borderId="5" xfId="0" applyFont="1" applyBorder="1"/>
    <xf numFmtId="3" fontId="12" fillId="0" borderId="6" xfId="0" applyNumberFormat="1" applyFont="1" applyBorder="1"/>
    <xf numFmtId="0" fontId="12" fillId="0" borderId="7" xfId="0" applyFont="1" applyBorder="1"/>
    <xf numFmtId="0" fontId="13" fillId="0" borderId="8" xfId="0" applyFont="1" applyBorder="1"/>
    <xf numFmtId="0" fontId="12" fillId="0" borderId="8" xfId="0" applyFont="1" applyBorder="1"/>
    <xf numFmtId="3" fontId="12" fillId="0" borderId="9" xfId="0" applyNumberFormat="1" applyFont="1" applyBorder="1"/>
    <xf numFmtId="0" fontId="11" fillId="0" borderId="8" xfId="0" applyFont="1" applyBorder="1"/>
    <xf numFmtId="3" fontId="11" fillId="0" borderId="9" xfId="0" applyNumberFormat="1" applyFont="1" applyBorder="1"/>
    <xf numFmtId="0" fontId="13" fillId="0" borderId="0" xfId="0" applyFont="1"/>
    <xf numFmtId="0" fontId="11" fillId="0" borderId="5" xfId="0" applyFont="1" applyBorder="1"/>
    <xf numFmtId="3" fontId="13" fillId="0" borderId="6" xfId="0" applyNumberFormat="1" applyFont="1" applyBorder="1"/>
    <xf numFmtId="0" fontId="13" fillId="0" borderId="10" xfId="0" applyFont="1" applyBorder="1"/>
    <xf numFmtId="0" fontId="12" fillId="0" borderId="0" xfId="0" applyFont="1"/>
    <xf numFmtId="0" fontId="12" fillId="0" borderId="11" xfId="0" applyFont="1" applyBorder="1"/>
    <xf numFmtId="0" fontId="12" fillId="0" borderId="12" xfId="0" applyFont="1" applyBorder="1"/>
    <xf numFmtId="0" fontId="11" fillId="0" borderId="12" xfId="0" applyFont="1" applyBorder="1"/>
    <xf numFmtId="3" fontId="11" fillId="0" borderId="13" xfId="0" applyNumberFormat="1" applyFont="1" applyBorder="1"/>
    <xf numFmtId="0" fontId="15" fillId="0" borderId="14" xfId="0" applyFont="1" applyBorder="1" applyAlignment="1">
      <alignment vertical="center"/>
    </xf>
    <xf numFmtId="0" fontId="12" fillId="0" borderId="15" xfId="0" applyFont="1" applyBorder="1"/>
    <xf numFmtId="3" fontId="15" fillId="0" borderId="3" xfId="0" applyNumberFormat="1" applyFont="1" applyBorder="1"/>
    <xf numFmtId="3" fontId="12" fillId="0" borderId="9" xfId="0" applyNumberFormat="1" applyFont="1" applyBorder="1" applyAlignment="1"/>
    <xf numFmtId="0" fontId="11" fillId="0" borderId="7" xfId="0" applyFont="1" applyBorder="1"/>
    <xf numFmtId="3" fontId="16" fillId="0" borderId="9" xfId="0" applyNumberFormat="1" applyFont="1" applyBorder="1" applyAlignment="1"/>
    <xf numFmtId="0" fontId="11" fillId="0" borderId="11" xfId="0" applyFont="1" applyBorder="1"/>
    <xf numFmtId="0" fontId="13" fillId="0" borderId="4" xfId="0" applyFont="1" applyBorder="1"/>
    <xf numFmtId="0" fontId="13" fillId="0" borderId="7" xfId="0" applyFont="1" applyBorder="1"/>
    <xf numFmtId="0" fontId="17" fillId="0" borderId="14" xfId="0" applyFont="1" applyBorder="1" applyAlignment="1">
      <alignment vertical="center"/>
    </xf>
    <xf numFmtId="3" fontId="17" fillId="0" borderId="3" xfId="0" applyNumberFormat="1" applyFont="1" applyBorder="1"/>
    <xf numFmtId="0" fontId="1" fillId="0" borderId="21" xfId="0" applyFont="1" applyBorder="1"/>
    <xf numFmtId="0" fontId="6" fillId="0" borderId="0" xfId="0" applyFont="1"/>
    <xf numFmtId="3" fontId="13" fillId="3" borderId="3" xfId="0" applyNumberFormat="1" applyFont="1" applyFill="1" applyBorder="1" applyAlignment="1">
      <alignment horizontal="center" wrapText="1"/>
    </xf>
    <xf numFmtId="3" fontId="12" fillId="3" borderId="3" xfId="0" applyNumberFormat="1" applyFont="1" applyFill="1" applyBorder="1" applyAlignment="1">
      <alignment horizontal="center" wrapText="1"/>
    </xf>
    <xf numFmtId="0" fontId="18" fillId="0" borderId="0" xfId="0" applyFont="1" applyAlignment="1"/>
    <xf numFmtId="0" fontId="19" fillId="0" borderId="0" xfId="0" applyFont="1" applyAlignment="1"/>
    <xf numFmtId="3" fontId="14" fillId="0" borderId="0" xfId="0" applyNumberFormat="1" applyFont="1"/>
    <xf numFmtId="3" fontId="20" fillId="0" borderId="21" xfId="0" applyNumberFormat="1" applyFont="1" applyBorder="1" applyAlignment="1">
      <alignment horizontal="center" wrapText="1"/>
    </xf>
    <xf numFmtId="3" fontId="20" fillId="0" borderId="21" xfId="0" applyNumberFormat="1" applyFont="1" applyBorder="1"/>
    <xf numFmtId="0" fontId="21" fillId="0" borderId="21" xfId="0" applyFont="1" applyBorder="1" applyAlignment="1"/>
    <xf numFmtId="3" fontId="22" fillId="3" borderId="21" xfId="0" applyNumberFormat="1" applyFont="1" applyFill="1" applyBorder="1"/>
    <xf numFmtId="3" fontId="20" fillId="5" borderId="21" xfId="0" applyNumberFormat="1" applyFont="1" applyFill="1" applyBorder="1"/>
    <xf numFmtId="3" fontId="22" fillId="0" borderId="21" xfId="0" applyNumberFormat="1" applyFont="1" applyBorder="1"/>
    <xf numFmtId="3" fontId="22" fillId="6" borderId="21" xfId="0" applyNumberFormat="1" applyFont="1" applyFill="1" applyBorder="1"/>
    <xf numFmtId="3" fontId="20" fillId="6" borderId="21" xfId="0" applyNumberFormat="1" applyFont="1" applyFill="1" applyBorder="1"/>
    <xf numFmtId="3" fontId="22" fillId="5" borderId="21" xfId="0" applyNumberFormat="1" applyFont="1" applyFill="1" applyBorder="1"/>
    <xf numFmtId="164" fontId="22" fillId="3" borderId="21" xfId="0" applyNumberFormat="1" applyFont="1" applyFill="1" applyBorder="1"/>
    <xf numFmtId="164" fontId="23" fillId="0" borderId="21" xfId="0" applyNumberFormat="1" applyFont="1" applyBorder="1"/>
    <xf numFmtId="164" fontId="20" fillId="0" borderId="21" xfId="0" applyNumberFormat="1" applyFont="1" applyBorder="1"/>
    <xf numFmtId="0" fontId="20" fillId="0" borderId="21" xfId="0" applyFont="1" applyBorder="1"/>
    <xf numFmtId="0" fontId="3" fillId="0" borderId="21" xfId="0" applyFont="1" applyBorder="1"/>
    <xf numFmtId="0" fontId="20" fillId="2" borderId="21" xfId="0" applyFont="1" applyFill="1" applyBorder="1"/>
    <xf numFmtId="0" fontId="22" fillId="3" borderId="21" xfId="0" applyFont="1" applyFill="1" applyBorder="1"/>
    <xf numFmtId="0" fontId="20" fillId="3" borderId="21" xfId="0" applyFont="1" applyFill="1" applyBorder="1"/>
    <xf numFmtId="0" fontId="22" fillId="2" borderId="21" xfId="0" applyFont="1" applyFill="1" applyBorder="1"/>
    <xf numFmtId="0" fontId="12" fillId="0" borderId="0" xfId="0" applyFont="1" applyBorder="1"/>
    <xf numFmtId="3" fontId="15" fillId="0" borderId="18" xfId="0" applyNumberFormat="1" applyFont="1" applyBorder="1"/>
    <xf numFmtId="10" fontId="14" fillId="0" borderId="0" xfId="6" applyNumberFormat="1" applyFont="1"/>
    <xf numFmtId="4" fontId="14" fillId="0" borderId="0" xfId="0" applyNumberFormat="1" applyFont="1"/>
    <xf numFmtId="3" fontId="25" fillId="8" borderId="20" xfId="0" applyNumberFormat="1" applyFont="1" applyFill="1" applyBorder="1" applyAlignment="1">
      <alignment horizontal="center" vertical="center" wrapText="1"/>
    </xf>
    <xf numFmtId="3" fontId="26" fillId="8" borderId="20" xfId="0" applyNumberFormat="1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top"/>
    </xf>
    <xf numFmtId="3" fontId="27" fillId="0" borderId="21" xfId="0" applyNumberFormat="1" applyFont="1" applyBorder="1" applyAlignment="1">
      <alignment horizontal="center" wrapText="1"/>
    </xf>
    <xf numFmtId="0" fontId="27" fillId="0" borderId="21" xfId="0" applyFont="1" applyBorder="1"/>
    <xf numFmtId="3" fontId="27" fillId="0" borderId="21" xfId="0" applyNumberFormat="1" applyFont="1" applyBorder="1"/>
    <xf numFmtId="0" fontId="30" fillId="0" borderId="21" xfId="0" applyFont="1" applyBorder="1" applyAlignment="1"/>
    <xf numFmtId="0" fontId="27" fillId="7" borderId="21" xfId="0" applyFont="1" applyFill="1" applyBorder="1"/>
    <xf numFmtId="0" fontId="28" fillId="8" borderId="21" xfId="0" applyFont="1" applyFill="1" applyBorder="1"/>
    <xf numFmtId="0" fontId="27" fillId="8" borderId="21" xfId="0" applyFont="1" applyFill="1" applyBorder="1"/>
    <xf numFmtId="3" fontId="28" fillId="8" borderId="21" xfId="0" applyNumberFormat="1" applyFont="1" applyFill="1" applyBorder="1"/>
    <xf numFmtId="3" fontId="27" fillId="5" borderId="21" xfId="0" applyNumberFormat="1" applyFont="1" applyFill="1" applyBorder="1"/>
    <xf numFmtId="3" fontId="28" fillId="0" borderId="21" xfId="0" applyNumberFormat="1" applyFont="1" applyBorder="1"/>
    <xf numFmtId="3" fontId="28" fillId="6" borderId="21" xfId="0" applyNumberFormat="1" applyFont="1" applyFill="1" applyBorder="1"/>
    <xf numFmtId="3" fontId="27" fillId="6" borderId="21" xfId="0" applyNumberFormat="1" applyFont="1" applyFill="1" applyBorder="1"/>
    <xf numFmtId="3" fontId="28" fillId="5" borderId="21" xfId="0" applyNumberFormat="1" applyFont="1" applyFill="1" applyBorder="1"/>
    <xf numFmtId="164" fontId="28" fillId="8" borderId="21" xfId="0" applyNumberFormat="1" applyFont="1" applyFill="1" applyBorder="1"/>
    <xf numFmtId="164" fontId="29" fillId="0" borderId="21" xfId="0" applyNumberFormat="1" applyFont="1" applyBorder="1"/>
    <xf numFmtId="164" fontId="27" fillId="0" borderId="21" xfId="0" applyNumberFormat="1" applyFont="1" applyBorder="1"/>
    <xf numFmtId="0" fontId="28" fillId="7" borderId="21" xfId="0" applyFont="1" applyFill="1" applyBorder="1"/>
    <xf numFmtId="0" fontId="1" fillId="0" borderId="0" xfId="12"/>
    <xf numFmtId="0" fontId="26" fillId="0" borderId="25" xfId="12" applyFont="1" applyBorder="1"/>
    <xf numFmtId="0" fontId="26" fillId="0" borderId="26" xfId="12" applyFont="1" applyBorder="1"/>
    <xf numFmtId="3" fontId="26" fillId="0" borderId="30" xfId="12" applyNumberFormat="1" applyFont="1" applyBorder="1"/>
    <xf numFmtId="0" fontId="3" fillId="0" borderId="0" xfId="12" applyFont="1"/>
    <xf numFmtId="0" fontId="34" fillId="0" borderId="26" xfId="12" applyFont="1" applyBorder="1"/>
    <xf numFmtId="0" fontId="31" fillId="0" borderId="26" xfId="12" applyFont="1" applyBorder="1"/>
    <xf numFmtId="3" fontId="31" fillId="0" borderId="30" xfId="12" applyNumberFormat="1" applyFont="1" applyBorder="1"/>
    <xf numFmtId="0" fontId="26" fillId="0" borderId="0" xfId="12" applyFont="1" applyBorder="1"/>
    <xf numFmtId="0" fontId="26" fillId="0" borderId="31" xfId="12" applyFont="1" applyBorder="1"/>
    <xf numFmtId="0" fontId="26" fillId="0" borderId="32" xfId="12" applyFont="1" applyBorder="1"/>
    <xf numFmtId="0" fontId="31" fillId="0" borderId="32" xfId="12" applyFont="1" applyBorder="1"/>
    <xf numFmtId="3" fontId="31" fillId="0" borderId="33" xfId="12" applyNumberFormat="1" applyFont="1" applyBorder="1"/>
    <xf numFmtId="0" fontId="31" fillId="0" borderId="25" xfId="12" applyFont="1" applyBorder="1"/>
    <xf numFmtId="0" fontId="31" fillId="0" borderId="31" xfId="12" applyFont="1" applyBorder="1"/>
    <xf numFmtId="0" fontId="1" fillId="0" borderId="0" xfId="12" applyFont="1"/>
    <xf numFmtId="3" fontId="1" fillId="0" borderId="0" xfId="12" applyNumberFormat="1" applyFont="1"/>
    <xf numFmtId="10" fontId="0" fillId="0" borderId="0" xfId="6" applyNumberFormat="1" applyFont="1"/>
    <xf numFmtId="0" fontId="6" fillId="0" borderId="21" xfId="0" applyFont="1" applyBorder="1"/>
    <xf numFmtId="0" fontId="1" fillId="0" borderId="0" xfId="0" applyFont="1"/>
    <xf numFmtId="10" fontId="6" fillId="0" borderId="21" xfId="6" applyNumberFormat="1" applyFont="1" applyBorder="1"/>
    <xf numFmtId="3" fontId="24" fillId="0" borderId="0" xfId="0" applyNumberFormat="1" applyFont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3" fontId="24" fillId="0" borderId="21" xfId="0" applyNumberFormat="1" applyFont="1" applyBorder="1" applyAlignment="1">
      <alignment vertical="center" wrapText="1"/>
    </xf>
    <xf numFmtId="10" fontId="24" fillId="0" borderId="21" xfId="6" applyNumberFormat="1" applyFont="1" applyBorder="1" applyAlignment="1">
      <alignment vertical="center" wrapText="1"/>
    </xf>
    <xf numFmtId="10" fontId="24" fillId="0" borderId="21" xfId="6" applyNumberFormat="1" applyFont="1" applyBorder="1" applyAlignment="1">
      <alignment horizontal="center" vertical="center" wrapText="1"/>
    </xf>
    <xf numFmtId="0" fontId="35" fillId="0" borderId="0" xfId="0" applyFont="1"/>
    <xf numFmtId="3" fontId="1" fillId="0" borderId="21" xfId="0" applyNumberFormat="1" applyFont="1" applyBorder="1"/>
    <xf numFmtId="3" fontId="37" fillId="10" borderId="3" xfId="0" applyNumberFormat="1" applyFont="1" applyFill="1" applyBorder="1" applyAlignment="1">
      <alignment horizontal="center" vertical="center" wrapText="1"/>
    </xf>
    <xf numFmtId="0" fontId="15" fillId="12" borderId="14" xfId="0" applyFont="1" applyFill="1" applyBorder="1" applyAlignment="1">
      <alignment vertical="center"/>
    </xf>
    <xf numFmtId="0" fontId="12" fillId="12" borderId="15" xfId="0" applyFont="1" applyFill="1" applyBorder="1"/>
    <xf numFmtId="3" fontId="15" fillId="12" borderId="3" xfId="0" applyNumberFormat="1" applyFont="1" applyFill="1" applyBorder="1"/>
    <xf numFmtId="0" fontId="12" fillId="12" borderId="0" xfId="0" applyFont="1" applyFill="1" applyBorder="1"/>
    <xf numFmtId="3" fontId="15" fillId="12" borderId="18" xfId="0" applyNumberFormat="1" applyFont="1" applyFill="1" applyBorder="1"/>
    <xf numFmtId="0" fontId="38" fillId="12" borderId="14" xfId="0" applyFont="1" applyFill="1" applyBorder="1" applyAlignment="1">
      <alignment vertical="center"/>
    </xf>
    <xf numFmtId="0" fontId="39" fillId="12" borderId="15" xfId="0" applyFont="1" applyFill="1" applyBorder="1"/>
    <xf numFmtId="3" fontId="38" fillId="12" borderId="3" xfId="0" applyNumberFormat="1" applyFont="1" applyFill="1" applyBorder="1"/>
    <xf numFmtId="0" fontId="35" fillId="0" borderId="0" xfId="12" applyFont="1"/>
    <xf numFmtId="3" fontId="31" fillId="13" borderId="24" xfId="12" applyNumberFormat="1" applyFont="1" applyFill="1" applyBorder="1"/>
    <xf numFmtId="3" fontId="31" fillId="14" borderId="24" xfId="12" applyNumberFormat="1" applyFont="1" applyFill="1" applyBorder="1"/>
    <xf numFmtId="3" fontId="26" fillId="14" borderId="29" xfId="12" applyNumberFormat="1" applyFont="1" applyFill="1" applyBorder="1" applyAlignment="1">
      <alignment horizontal="center" vertical="center" wrapText="1"/>
    </xf>
    <xf numFmtId="3" fontId="26" fillId="14" borderId="24" xfId="12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/>
    </xf>
    <xf numFmtId="0" fontId="12" fillId="4" borderId="1" xfId="0" applyFont="1" applyFill="1" applyBorder="1"/>
    <xf numFmtId="0" fontId="12" fillId="4" borderId="2" xfId="0" applyFont="1" applyFill="1" applyBorder="1"/>
    <xf numFmtId="0" fontId="36" fillId="10" borderId="1" xfId="0" applyFont="1" applyFill="1" applyBorder="1" applyAlignment="1">
      <alignment horizontal="center" vertical="center"/>
    </xf>
    <xf numFmtId="0" fontId="37" fillId="11" borderId="1" xfId="0" applyFont="1" applyFill="1" applyBorder="1" applyAlignment="1">
      <alignment vertical="center"/>
    </xf>
    <xf numFmtId="0" fontId="37" fillId="11" borderId="2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3" fillId="4" borderId="0" xfId="0" applyFont="1" applyFill="1" applyBorder="1"/>
    <xf numFmtId="0" fontId="3" fillId="4" borderId="19" xfId="0" applyFont="1" applyFill="1" applyBorder="1"/>
    <xf numFmtId="3" fontId="20" fillId="3" borderId="16" xfId="0" applyNumberFormat="1" applyFont="1" applyFill="1" applyBorder="1" applyAlignment="1">
      <alignment horizontal="center" vertical="center" wrapText="1"/>
    </xf>
    <xf numFmtId="0" fontId="3" fillId="4" borderId="17" xfId="0" applyFont="1" applyFill="1" applyBorder="1"/>
    <xf numFmtId="0" fontId="4" fillId="0" borderId="21" xfId="0" applyFont="1" applyBorder="1" applyAlignment="1">
      <alignment horizontal="center" vertical="top"/>
    </xf>
    <xf numFmtId="0" fontId="28" fillId="8" borderId="21" xfId="0" applyFont="1" applyFill="1" applyBorder="1" applyAlignment="1">
      <alignment horizontal="center" vertical="center"/>
    </xf>
    <xf numFmtId="0" fontId="27" fillId="9" borderId="21" xfId="0" applyFont="1" applyFill="1" applyBorder="1"/>
    <xf numFmtId="3" fontId="27" fillId="8" borderId="21" xfId="0" applyNumberFormat="1" applyFont="1" applyFill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top"/>
    </xf>
    <xf numFmtId="0" fontId="28" fillId="0" borderId="23" xfId="0" applyFont="1" applyBorder="1" applyAlignment="1">
      <alignment horizontal="center" vertical="top"/>
    </xf>
    <xf numFmtId="0" fontId="31" fillId="14" borderId="27" xfId="12" applyFont="1" applyFill="1" applyBorder="1" applyAlignment="1">
      <alignment horizontal="center" vertical="center"/>
    </xf>
    <xf numFmtId="0" fontId="31" fillId="14" borderId="28" xfId="12" applyFont="1" applyFill="1" applyBorder="1" applyAlignment="1">
      <alignment horizontal="center" vertical="center"/>
    </xf>
    <xf numFmtId="0" fontId="31" fillId="14" borderId="23" xfId="12" applyFont="1" applyFill="1" applyBorder="1" applyAlignment="1">
      <alignment horizontal="center" vertical="center"/>
    </xf>
    <xf numFmtId="0" fontId="31" fillId="14" borderId="34" xfId="12" applyFont="1" applyFill="1" applyBorder="1" applyAlignment="1">
      <alignment horizontal="right" vertical="center"/>
    </xf>
    <xf numFmtId="0" fontId="0" fillId="0" borderId="35" xfId="0" applyFont="1" applyBorder="1" applyAlignment="1">
      <alignment horizontal="right"/>
    </xf>
    <xf numFmtId="0" fontId="0" fillId="0" borderId="29" xfId="0" applyFont="1" applyBorder="1" applyAlignment="1">
      <alignment horizontal="right"/>
    </xf>
    <xf numFmtId="0" fontId="31" fillId="13" borderId="34" xfId="12" applyFont="1" applyFill="1" applyBorder="1" applyAlignment="1">
      <alignment horizontal="right" vertical="center"/>
    </xf>
    <xf numFmtId="0" fontId="0" fillId="13" borderId="35" xfId="0" applyFont="1" applyFill="1" applyBorder="1" applyAlignment="1">
      <alignment horizontal="right"/>
    </xf>
    <xf numFmtId="0" fontId="0" fillId="13" borderId="29" xfId="0" applyFont="1" applyFill="1" applyBorder="1" applyAlignment="1">
      <alignment horizontal="right"/>
    </xf>
    <xf numFmtId="0" fontId="0" fillId="15" borderId="35" xfId="0" applyFont="1" applyFill="1" applyBorder="1" applyAlignment="1">
      <alignment horizontal="right"/>
    </xf>
    <xf numFmtId="0" fontId="0" fillId="15" borderId="29" xfId="0" applyFont="1" applyFill="1" applyBorder="1" applyAlignment="1">
      <alignment horizontal="right"/>
    </xf>
  </cellXfs>
  <cellStyles count="15">
    <cellStyle name="Excel Built-in Normal" xfId="11"/>
    <cellStyle name="Heading" xfId="2"/>
    <cellStyle name="Heading1" xfId="3"/>
    <cellStyle name="Milliers 2" xfId="10"/>
    <cellStyle name="Milliers 2 2" xfId="14"/>
    <cellStyle name="Normal" xfId="0" builtinId="0"/>
    <cellStyle name="Normal 2" xfId="1"/>
    <cellStyle name="Normal 2 2" xfId="12"/>
    <cellStyle name="Normal 3" xfId="8"/>
    <cellStyle name="Normal 4" xfId="7"/>
    <cellStyle name="Pourcentage" xfId="6" builtinId="5"/>
    <cellStyle name="Pourcentage 2" xfId="9"/>
    <cellStyle name="Pourcentage 2 2" xfId="13"/>
    <cellStyle name="Result" xfId="4"/>
    <cellStyle name="Result2" xf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3</xdr:row>
      <xdr:rowOff>28576</xdr:rowOff>
    </xdr:from>
    <xdr:to>
      <xdr:col>2</xdr:col>
      <xdr:colOff>866775</xdr:colOff>
      <xdr:row>4</xdr:row>
      <xdr:rowOff>142876</xdr:rowOff>
    </xdr:to>
    <xdr:sp macro="" textlink="">
      <xdr:nvSpPr>
        <xdr:cNvPr id="2" name="Accolade ouvrante 1"/>
        <xdr:cNvSpPr/>
      </xdr:nvSpPr>
      <xdr:spPr>
        <a:xfrm>
          <a:off x="1181100" y="533401"/>
          <a:ext cx="104775" cy="2952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3</xdr:row>
      <xdr:rowOff>28576</xdr:rowOff>
    </xdr:from>
    <xdr:to>
      <xdr:col>2</xdr:col>
      <xdr:colOff>866775</xdr:colOff>
      <xdr:row>4</xdr:row>
      <xdr:rowOff>142876</xdr:rowOff>
    </xdr:to>
    <xdr:sp macro="" textlink="">
      <xdr:nvSpPr>
        <xdr:cNvPr id="2" name="Accolade ouvrante 1"/>
        <xdr:cNvSpPr/>
      </xdr:nvSpPr>
      <xdr:spPr>
        <a:xfrm>
          <a:off x="1181100" y="485776"/>
          <a:ext cx="104775" cy="2667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002"/>
  <sheetViews>
    <sheetView topLeftCell="A19" zoomScale="90" zoomScaleNormal="90" workbookViewId="0">
      <selection activeCell="J19" sqref="J19"/>
    </sheetView>
  </sheetViews>
  <sheetFormatPr baseColWidth="10" defaultColWidth="15.109375" defaultRowHeight="15" customHeight="1"/>
  <cols>
    <col min="1" max="1" width="3" customWidth="1"/>
    <col min="2" max="2" width="3.33203125" customWidth="1"/>
    <col min="3" max="3" width="46.88671875" customWidth="1"/>
    <col min="4" max="6" width="9.88671875" customWidth="1"/>
    <col min="7" max="9" width="10" customWidth="1"/>
  </cols>
  <sheetData>
    <row r="1" spans="1:19" s="10" customFormat="1" ht="12" customHeight="1">
      <c r="A1" s="131" t="s">
        <v>74</v>
      </c>
      <c r="B1" s="132"/>
      <c r="C1" s="133"/>
      <c r="D1" s="42" t="s">
        <v>0</v>
      </c>
      <c r="E1" s="42" t="s">
        <v>1</v>
      </c>
      <c r="F1" s="43" t="s">
        <v>2</v>
      </c>
      <c r="G1" s="9"/>
      <c r="H1" s="9"/>
      <c r="I1" s="9"/>
      <c r="J1" s="44"/>
      <c r="K1" s="9"/>
      <c r="L1" s="9"/>
      <c r="M1" s="9"/>
      <c r="N1" s="9"/>
      <c r="O1" s="9"/>
      <c r="P1" s="9"/>
      <c r="Q1" s="9"/>
      <c r="R1" s="9"/>
      <c r="S1" s="9"/>
    </row>
    <row r="2" spans="1:19" s="10" customFormat="1" ht="12" customHeight="1">
      <c r="A2" s="11" t="s">
        <v>3</v>
      </c>
      <c r="B2" s="12"/>
      <c r="C2" s="12"/>
      <c r="D2" s="13" t="s">
        <v>4</v>
      </c>
      <c r="E2" s="13"/>
      <c r="F2" s="13"/>
      <c r="G2" s="9"/>
      <c r="H2" s="9"/>
      <c r="I2" s="9"/>
      <c r="J2" s="44"/>
      <c r="K2" s="9"/>
      <c r="L2" s="9"/>
      <c r="M2" s="9"/>
      <c r="N2" s="9"/>
      <c r="O2" s="9"/>
      <c r="P2" s="9"/>
      <c r="Q2" s="9"/>
      <c r="R2" s="9"/>
      <c r="S2" s="9"/>
    </row>
    <row r="3" spans="1:19" s="10" customFormat="1" ht="12" customHeight="1">
      <c r="A3" s="14"/>
      <c r="B3" s="15" t="s">
        <v>5</v>
      </c>
      <c r="C3" s="16"/>
      <c r="D3" s="17">
        <v>4975500</v>
      </c>
      <c r="E3" s="17">
        <v>4842540</v>
      </c>
      <c r="F3" s="17">
        <v>4825010</v>
      </c>
      <c r="G3" s="9"/>
      <c r="H3" s="68"/>
      <c r="I3" s="9"/>
      <c r="J3" s="44"/>
      <c r="K3" s="9"/>
      <c r="L3" s="9"/>
      <c r="M3" s="9"/>
      <c r="N3" s="9"/>
      <c r="O3" s="9"/>
      <c r="P3" s="9"/>
      <c r="Q3" s="9"/>
      <c r="R3" s="9"/>
      <c r="S3" s="9"/>
    </row>
    <row r="4" spans="1:19" s="10" customFormat="1" ht="12" customHeight="1">
      <c r="A4" s="14"/>
      <c r="B4" s="15" t="s">
        <v>75</v>
      </c>
      <c r="C4" s="16"/>
      <c r="D4" s="17"/>
      <c r="E4" s="17"/>
      <c r="F4" s="17"/>
      <c r="G4" s="9"/>
      <c r="H4" s="9"/>
      <c r="I4" s="9"/>
      <c r="J4" s="44"/>
      <c r="K4" s="9"/>
      <c r="L4" s="9"/>
      <c r="M4" s="9"/>
      <c r="N4" s="9"/>
      <c r="O4" s="9"/>
      <c r="P4" s="9"/>
      <c r="Q4" s="9"/>
      <c r="R4" s="9"/>
      <c r="S4" s="9"/>
    </row>
    <row r="5" spans="1:19" s="10" customFormat="1" ht="12" customHeight="1">
      <c r="A5" s="14"/>
      <c r="B5" s="15" t="s">
        <v>78</v>
      </c>
      <c r="C5" s="16"/>
      <c r="D5" s="17">
        <v>42510</v>
      </c>
      <c r="E5" s="17">
        <v>39541</v>
      </c>
      <c r="F5" s="17">
        <v>38410</v>
      </c>
      <c r="G5" s="9"/>
      <c r="H5" s="9"/>
      <c r="I5" s="9"/>
      <c r="J5" s="44"/>
      <c r="K5" s="9"/>
      <c r="L5" s="9"/>
      <c r="M5" s="9"/>
      <c r="N5" s="9"/>
      <c r="O5" s="9"/>
      <c r="P5" s="9"/>
      <c r="Q5" s="9"/>
      <c r="R5" s="9"/>
      <c r="S5" s="9"/>
    </row>
    <row r="6" spans="1:19" s="10" customFormat="1" ht="12" customHeight="1">
      <c r="A6" s="14"/>
      <c r="B6" s="15"/>
      <c r="C6" s="18" t="s">
        <v>6</v>
      </c>
      <c r="D6" s="19">
        <f t="shared" ref="D6:F6" si="0">SUM(D3:D5)</f>
        <v>5018010</v>
      </c>
      <c r="E6" s="19">
        <f t="shared" si="0"/>
        <v>4882081</v>
      </c>
      <c r="F6" s="19">
        <f t="shared" si="0"/>
        <v>4863420</v>
      </c>
      <c r="G6" s="9"/>
      <c r="H6" s="67"/>
      <c r="I6" s="46"/>
      <c r="J6" s="44"/>
      <c r="K6" s="9"/>
      <c r="L6" s="9"/>
      <c r="M6" s="9"/>
      <c r="N6" s="9"/>
      <c r="O6" s="9"/>
      <c r="P6" s="9"/>
      <c r="Q6" s="9"/>
      <c r="R6" s="9"/>
      <c r="S6" s="9"/>
    </row>
    <row r="7" spans="1:19" s="10" customFormat="1" ht="12" customHeight="1">
      <c r="A7" s="14"/>
      <c r="B7" s="15" t="s">
        <v>7</v>
      </c>
      <c r="C7" s="16"/>
      <c r="D7" s="17"/>
      <c r="E7" s="17"/>
      <c r="F7" s="17"/>
      <c r="G7" s="9"/>
      <c r="H7" s="9"/>
      <c r="I7" s="9"/>
      <c r="J7" s="44"/>
      <c r="K7" s="9"/>
      <c r="L7" s="9"/>
      <c r="M7" s="9"/>
      <c r="N7" s="9"/>
      <c r="O7" s="9"/>
      <c r="P7" s="9"/>
      <c r="Q7" s="9"/>
      <c r="R7" s="9"/>
      <c r="S7" s="9"/>
    </row>
    <row r="8" spans="1:19" s="10" customFormat="1" ht="12" customHeight="1">
      <c r="A8" s="14"/>
      <c r="B8" s="15" t="s">
        <v>8</v>
      </c>
      <c r="C8" s="16"/>
      <c r="D8" s="17"/>
      <c r="E8" s="17"/>
      <c r="F8" s="17"/>
      <c r="G8" s="9"/>
      <c r="H8" s="9"/>
      <c r="I8" s="9"/>
      <c r="J8" s="44"/>
      <c r="K8" s="44"/>
      <c r="L8" s="9"/>
      <c r="M8" s="9"/>
      <c r="N8" s="9"/>
      <c r="O8" s="9"/>
      <c r="P8" s="9"/>
      <c r="Q8" s="9"/>
      <c r="R8" s="9"/>
      <c r="S8" s="9"/>
    </row>
    <row r="9" spans="1:19" s="10" customFormat="1" ht="12" customHeight="1">
      <c r="A9" s="14"/>
      <c r="B9" s="15" t="s">
        <v>9</v>
      </c>
      <c r="C9" s="16"/>
      <c r="D9" s="17"/>
      <c r="E9" s="17"/>
      <c r="F9" s="17"/>
      <c r="G9" s="9"/>
      <c r="H9" s="9"/>
      <c r="I9" s="9"/>
      <c r="J9" s="44"/>
      <c r="K9" s="44"/>
      <c r="L9" s="9"/>
      <c r="M9" s="9"/>
      <c r="N9" s="9"/>
      <c r="O9" s="9"/>
      <c r="P9" s="9"/>
      <c r="Q9" s="9"/>
      <c r="R9" s="9"/>
      <c r="S9" s="9"/>
    </row>
    <row r="10" spans="1:19" s="10" customFormat="1" ht="12" customHeight="1">
      <c r="A10" s="14"/>
      <c r="B10" s="20" t="s">
        <v>10</v>
      </c>
      <c r="C10" s="16"/>
      <c r="D10" s="17">
        <f>52248/1.2</f>
        <v>43540</v>
      </c>
      <c r="E10" s="17">
        <v>44870</v>
      </c>
      <c r="F10" s="17">
        <v>36412</v>
      </c>
      <c r="G10" s="9"/>
      <c r="H10" s="9"/>
      <c r="I10" s="9"/>
      <c r="J10" s="44"/>
      <c r="K10" s="44"/>
      <c r="L10" s="9"/>
      <c r="M10" s="9"/>
      <c r="N10" s="9"/>
      <c r="O10" s="9"/>
      <c r="P10" s="9"/>
      <c r="Q10" s="9"/>
      <c r="R10" s="9"/>
      <c r="S10" s="9"/>
    </row>
    <row r="11" spans="1:19" s="10" customFormat="1" ht="12" customHeight="1">
      <c r="A11" s="14"/>
      <c r="B11" s="15" t="s">
        <v>11</v>
      </c>
      <c r="C11" s="16"/>
      <c r="D11" s="17">
        <v>5200</v>
      </c>
      <c r="E11" s="17">
        <v>5700</v>
      </c>
      <c r="F11" s="17">
        <v>4891</v>
      </c>
      <c r="G11" s="9"/>
      <c r="H11" s="9"/>
      <c r="I11" s="9"/>
      <c r="J11" s="44"/>
      <c r="K11" s="45"/>
      <c r="L11" s="9"/>
      <c r="M11" s="9"/>
      <c r="N11" s="9"/>
      <c r="O11" s="9"/>
      <c r="P11" s="9"/>
      <c r="Q11" s="9"/>
      <c r="R11" s="9"/>
      <c r="S11" s="9"/>
    </row>
    <row r="12" spans="1:19" s="10" customFormat="1" ht="12" customHeight="1">
      <c r="A12" s="14"/>
      <c r="B12" s="16"/>
      <c r="C12" s="18" t="s">
        <v>12</v>
      </c>
      <c r="D12" s="19">
        <f t="shared" ref="D12:F12" si="1">SUM(D6:D11)</f>
        <v>5066750</v>
      </c>
      <c r="E12" s="19">
        <f t="shared" si="1"/>
        <v>4932651</v>
      </c>
      <c r="F12" s="19">
        <f t="shared" si="1"/>
        <v>4904723</v>
      </c>
      <c r="G12" s="9"/>
      <c r="H12" s="46"/>
      <c r="I12" s="9"/>
      <c r="J12" s="44"/>
      <c r="K12" s="9"/>
      <c r="L12" s="9"/>
      <c r="M12" s="9"/>
      <c r="N12" s="9"/>
      <c r="O12" s="9"/>
      <c r="P12" s="9"/>
      <c r="Q12" s="9"/>
      <c r="R12" s="9"/>
      <c r="S12" s="9"/>
    </row>
    <row r="13" spans="1:19" s="10" customFormat="1" ht="12" customHeight="1">
      <c r="A13" s="11" t="s">
        <v>13</v>
      </c>
      <c r="B13" s="21"/>
      <c r="C13" s="21"/>
      <c r="D13" s="22"/>
      <c r="E13" s="13"/>
      <c r="F13" s="13"/>
      <c r="G13" s="9"/>
      <c r="H13" s="46"/>
      <c r="I13" s="9"/>
      <c r="J13" s="44"/>
      <c r="K13" s="9"/>
      <c r="L13" s="9"/>
      <c r="M13" s="9"/>
      <c r="N13" s="9"/>
      <c r="O13" s="9"/>
      <c r="P13" s="9"/>
      <c r="Q13" s="9"/>
      <c r="R13" s="9"/>
      <c r="S13" s="9"/>
    </row>
    <row r="14" spans="1:19" s="10" customFormat="1" ht="12" customHeight="1">
      <c r="A14" s="14"/>
      <c r="B14" s="15" t="s">
        <v>14</v>
      </c>
      <c r="C14" s="15"/>
      <c r="D14" s="17">
        <v>2842649</v>
      </c>
      <c r="E14" s="17">
        <v>2748410</v>
      </c>
      <c r="F14" s="17">
        <v>2727477</v>
      </c>
      <c r="G14" s="9"/>
      <c r="H14" s="46"/>
      <c r="I14" s="9"/>
      <c r="J14" s="45"/>
      <c r="K14" s="9"/>
      <c r="L14" s="9"/>
      <c r="M14" s="9"/>
      <c r="N14" s="9"/>
      <c r="O14" s="9"/>
      <c r="P14" s="9"/>
      <c r="Q14" s="9"/>
      <c r="R14" s="9"/>
      <c r="S14" s="9"/>
    </row>
    <row r="15" spans="1:19" s="10" customFormat="1" ht="12" customHeight="1">
      <c r="A15" s="14"/>
      <c r="B15" s="15"/>
      <c r="C15" s="15" t="s">
        <v>15</v>
      </c>
      <c r="D15" s="17">
        <v>38710</v>
      </c>
      <c r="E15" s="17">
        <v>35781</v>
      </c>
      <c r="F15" s="17">
        <v>32662</v>
      </c>
      <c r="G15" s="9"/>
      <c r="H15" s="46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s="10" customFormat="1" ht="12" customHeight="1">
      <c r="A16" s="14"/>
      <c r="B16" s="15" t="s">
        <v>16</v>
      </c>
      <c r="C16" s="15"/>
      <c r="D16" s="17">
        <v>35662</v>
      </c>
      <c r="E16" s="17">
        <v>32554</v>
      </c>
      <c r="F16" s="17">
        <v>34125</v>
      </c>
      <c r="G16" s="9"/>
      <c r="H16" s="46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s="10" customFormat="1" ht="12" customHeight="1">
      <c r="A17" s="14"/>
      <c r="B17" s="15"/>
      <c r="C17" s="15" t="s">
        <v>15</v>
      </c>
      <c r="D17" s="17"/>
      <c r="E17" s="17"/>
      <c r="F17" s="17"/>
      <c r="G17" s="9"/>
      <c r="H17" s="46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s="10" customFormat="1" ht="12" customHeight="1">
      <c r="A18" s="14"/>
      <c r="B18" s="15" t="s">
        <v>17</v>
      </c>
      <c r="C18" s="15"/>
      <c r="D18" s="17">
        <v>735833</v>
      </c>
      <c r="E18" s="17">
        <v>729854</v>
      </c>
      <c r="F18" s="17">
        <v>731458</v>
      </c>
      <c r="G18" s="9"/>
      <c r="H18" s="46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s="10" customFormat="1" ht="12" customHeight="1">
      <c r="A19" s="14"/>
      <c r="B19" s="15" t="s">
        <v>18</v>
      </c>
      <c r="C19" s="15"/>
      <c r="D19" s="17">
        <v>99745</v>
      </c>
      <c r="E19" s="17">
        <v>98754</v>
      </c>
      <c r="F19" s="17">
        <v>98112</v>
      </c>
      <c r="G19" s="9"/>
      <c r="H19" s="46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s="10" customFormat="1" ht="12" customHeight="1">
      <c r="A20" s="14"/>
      <c r="B20" s="15" t="s">
        <v>19</v>
      </c>
      <c r="C20" s="15"/>
      <c r="D20" s="17">
        <v>732055</v>
      </c>
      <c r="E20" s="17">
        <v>701259</v>
      </c>
      <c r="F20" s="17">
        <v>689742</v>
      </c>
      <c r="G20" s="9"/>
      <c r="H20" s="46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s="10" customFormat="1" ht="12" customHeight="1">
      <c r="A21" s="14"/>
      <c r="B21" s="15" t="s">
        <v>20</v>
      </c>
      <c r="C21" s="15"/>
      <c r="D21" s="17">
        <f>+D20/4.05</f>
        <v>180754.32098765433</v>
      </c>
      <c r="E21" s="17">
        <f t="shared" ref="E21:F21" si="2">+E20/4.05</f>
        <v>173150.37037037036</v>
      </c>
      <c r="F21" s="17">
        <f t="shared" si="2"/>
        <v>170306.66666666669</v>
      </c>
      <c r="G21" s="9"/>
      <c r="H21" s="46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s="10" customFormat="1" ht="12" customHeight="1">
      <c r="A22" s="14"/>
      <c r="B22" s="20" t="s">
        <v>21</v>
      </c>
      <c r="C22" s="20"/>
      <c r="D22" s="17"/>
      <c r="E22" s="17"/>
      <c r="F22" s="17"/>
      <c r="G22" s="9"/>
      <c r="H22" s="46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s="10" customFormat="1" ht="12" customHeight="1">
      <c r="A23" s="14"/>
      <c r="B23" s="15"/>
      <c r="C23" s="23" t="s">
        <v>22</v>
      </c>
      <c r="D23" s="17">
        <v>206300</v>
      </c>
      <c r="E23" s="17">
        <v>201560</v>
      </c>
      <c r="F23" s="17">
        <v>204215</v>
      </c>
      <c r="G23" s="9"/>
      <c r="H23" s="46"/>
      <c r="I23" s="9"/>
      <c r="J23" s="46"/>
      <c r="K23" s="9"/>
      <c r="L23" s="9"/>
      <c r="M23" s="9"/>
      <c r="N23" s="9"/>
      <c r="O23" s="9"/>
      <c r="P23" s="9"/>
      <c r="Q23" s="9"/>
      <c r="R23" s="9"/>
      <c r="S23" s="9"/>
    </row>
    <row r="24" spans="1:19" s="10" customFormat="1" ht="12" customHeight="1">
      <c r="A24" s="14"/>
      <c r="B24" s="15"/>
      <c r="C24" s="23" t="s">
        <v>23</v>
      </c>
      <c r="D24" s="17"/>
      <c r="E24" s="17"/>
      <c r="F24" s="17"/>
      <c r="G24" s="9"/>
      <c r="H24" s="46"/>
      <c r="I24" s="9"/>
      <c r="J24" s="46"/>
      <c r="K24" s="9"/>
      <c r="L24" s="9"/>
      <c r="M24" s="9"/>
      <c r="N24" s="9"/>
      <c r="O24" s="9"/>
      <c r="P24" s="9"/>
      <c r="Q24" s="9"/>
      <c r="R24" s="9"/>
      <c r="S24" s="9"/>
    </row>
    <row r="25" spans="1:19" s="10" customFormat="1" ht="12" customHeight="1">
      <c r="A25" s="14"/>
      <c r="B25" s="15"/>
      <c r="C25" s="23" t="s">
        <v>24</v>
      </c>
      <c r="D25" s="17"/>
      <c r="E25" s="17"/>
      <c r="F25" s="17"/>
      <c r="G25" s="9"/>
      <c r="H25" s="46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s="10" customFormat="1" ht="12" customHeight="1">
      <c r="A26" s="14"/>
      <c r="B26" s="20" t="s">
        <v>25</v>
      </c>
      <c r="C26" s="24"/>
      <c r="D26" s="17"/>
      <c r="E26" s="17"/>
      <c r="F26" s="17"/>
      <c r="G26" s="9"/>
      <c r="H26" s="46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s="10" customFormat="1" ht="12" customHeight="1">
      <c r="A27" s="14"/>
      <c r="B27" s="15" t="s">
        <v>26</v>
      </c>
      <c r="C27" s="15"/>
      <c r="D27" s="17">
        <v>14520</v>
      </c>
      <c r="E27" s="17">
        <v>13881</v>
      </c>
      <c r="F27" s="17">
        <v>21203</v>
      </c>
      <c r="G27" s="9"/>
      <c r="H27" s="46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s="10" customFormat="1" ht="12" customHeight="1">
      <c r="A28" s="25"/>
      <c r="B28" s="26"/>
      <c r="C28" s="27" t="s">
        <v>27</v>
      </c>
      <c r="D28" s="28">
        <f>SUM(D14:D27)</f>
        <v>4886228.3209876539</v>
      </c>
      <c r="E28" s="28">
        <f t="shared" ref="E28:F28" si="3">SUM(E14:E27)</f>
        <v>4735203.3703703703</v>
      </c>
      <c r="F28" s="28">
        <f t="shared" si="3"/>
        <v>4709300.666666667</v>
      </c>
      <c r="G28" s="9"/>
      <c r="H28" s="46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s="10" customFormat="1" ht="12" customHeight="1">
      <c r="A29" s="29" t="s">
        <v>28</v>
      </c>
      <c r="B29" s="30"/>
      <c r="C29" s="30"/>
      <c r="D29" s="31">
        <f t="shared" ref="D29:F29" si="4">D12-D28</f>
        <v>180521.67901234608</v>
      </c>
      <c r="E29" s="31">
        <f t="shared" si="4"/>
        <v>197447.62962962966</v>
      </c>
      <c r="F29" s="31">
        <f t="shared" si="4"/>
        <v>195422.33333333302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s="10" customFormat="1" ht="12" customHeight="1">
      <c r="A30" s="11" t="s">
        <v>29</v>
      </c>
      <c r="B30" s="12"/>
      <c r="C30" s="12"/>
      <c r="D30" s="13"/>
      <c r="E30" s="13"/>
      <c r="F30" s="13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s="10" customFormat="1" ht="12" customHeight="1">
      <c r="A31" s="14"/>
      <c r="B31" s="15" t="s">
        <v>30</v>
      </c>
      <c r="C31" s="16"/>
      <c r="D31" s="17"/>
      <c r="E31" s="32"/>
      <c r="F31" s="17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s="10" customFormat="1" ht="12" customHeight="1">
      <c r="A32" s="33"/>
      <c r="B32" s="15" t="s">
        <v>31</v>
      </c>
      <c r="C32" s="16"/>
      <c r="D32" s="17"/>
      <c r="E32" s="17"/>
      <c r="F32" s="17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s="10" customFormat="1" ht="12" customHeight="1">
      <c r="A33" s="33"/>
      <c r="B33" s="15" t="s">
        <v>32</v>
      </c>
      <c r="C33" s="16"/>
      <c r="D33" s="17">
        <v>2540</v>
      </c>
      <c r="E33" s="17">
        <v>1990</v>
      </c>
      <c r="F33" s="17">
        <v>2574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s="10" customFormat="1" ht="12" customHeight="1">
      <c r="A34" s="33"/>
      <c r="B34" s="20" t="s">
        <v>33</v>
      </c>
      <c r="C34" s="16"/>
      <c r="D34" s="17"/>
      <c r="E34" s="17"/>
      <c r="F34" s="17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s="10" customFormat="1" ht="12" customHeight="1">
      <c r="A35" s="33"/>
      <c r="B35" s="15" t="s">
        <v>34</v>
      </c>
      <c r="C35" s="16"/>
      <c r="D35" s="17"/>
      <c r="E35" s="17"/>
      <c r="F35" s="17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s="10" customFormat="1" ht="12" customHeight="1">
      <c r="A36" s="14"/>
      <c r="B36" s="15" t="s">
        <v>35</v>
      </c>
      <c r="C36" s="16"/>
      <c r="D36" s="17"/>
      <c r="E36" s="17"/>
      <c r="F36" s="17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s="10" customFormat="1" ht="12" customHeight="1">
      <c r="A37" s="14"/>
      <c r="B37" s="16"/>
      <c r="C37" s="18" t="s">
        <v>36</v>
      </c>
      <c r="D37" s="19">
        <f t="shared" ref="D37:F37" si="5">SUM(D31:D36)</f>
        <v>2540</v>
      </c>
      <c r="E37" s="34">
        <f t="shared" si="5"/>
        <v>1990</v>
      </c>
      <c r="F37" s="34">
        <f t="shared" si="5"/>
        <v>2574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s="10" customFormat="1" ht="12" customHeight="1">
      <c r="A38" s="33" t="s">
        <v>37</v>
      </c>
      <c r="B38" s="16"/>
      <c r="C38" s="16"/>
      <c r="D38" s="17"/>
      <c r="E38" s="17"/>
      <c r="F38" s="17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s="10" customFormat="1" ht="12" customHeight="1">
      <c r="A39" s="33"/>
      <c r="B39" s="20" t="s">
        <v>38</v>
      </c>
      <c r="C39" s="16"/>
      <c r="D39" s="17"/>
      <c r="E39" s="17"/>
      <c r="F39" s="17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s="10" customFormat="1" ht="12" customHeight="1">
      <c r="A40" s="33"/>
      <c r="B40" s="15" t="s">
        <v>39</v>
      </c>
      <c r="C40" s="16"/>
      <c r="D40" s="17">
        <v>23264</v>
      </c>
      <c r="E40" s="17">
        <v>21580</v>
      </c>
      <c r="F40" s="17">
        <v>23986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 s="10" customFormat="1" ht="12" customHeight="1">
      <c r="A41" s="33"/>
      <c r="B41" s="15" t="s">
        <v>40</v>
      </c>
      <c r="C41" s="16"/>
      <c r="D41" s="17"/>
      <c r="E41" s="17"/>
      <c r="F41" s="17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19" s="10" customFormat="1" ht="12" customHeight="1">
      <c r="A42" s="33"/>
      <c r="B42" s="15" t="s">
        <v>41</v>
      </c>
      <c r="C42" s="16"/>
      <c r="D42" s="17"/>
      <c r="E42" s="17"/>
      <c r="F42" s="17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19" s="10" customFormat="1" ht="12" customHeight="1">
      <c r="A43" s="35"/>
      <c r="B43" s="26"/>
      <c r="C43" s="27" t="s">
        <v>42</v>
      </c>
      <c r="D43" s="28">
        <f t="shared" ref="D43:F43" si="6">SUM(D39:D42)</f>
        <v>23264</v>
      </c>
      <c r="E43" s="28">
        <f t="shared" si="6"/>
        <v>21580</v>
      </c>
      <c r="F43" s="28">
        <f t="shared" si="6"/>
        <v>23986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 s="10" customFormat="1" ht="12" customHeight="1">
      <c r="A44" s="29" t="s">
        <v>43</v>
      </c>
      <c r="B44" s="30"/>
      <c r="C44" s="30"/>
      <c r="D44" s="31">
        <f t="shared" ref="D44:F44" si="7">D37-D43</f>
        <v>-20724</v>
      </c>
      <c r="E44" s="31">
        <f t="shared" si="7"/>
        <v>-19590</v>
      </c>
      <c r="F44" s="31">
        <f t="shared" si="7"/>
        <v>-21412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 s="10" customFormat="1" ht="12" customHeight="1">
      <c r="A45" s="29" t="s">
        <v>83</v>
      </c>
      <c r="B45" s="65"/>
      <c r="C45" s="65"/>
      <c r="D45" s="66">
        <f>+D29+D44</f>
        <v>159797.67901234608</v>
      </c>
      <c r="E45" s="66">
        <f t="shared" ref="E45:F45" si="8">+E29+E44</f>
        <v>177857.62962962966</v>
      </c>
      <c r="F45" s="66">
        <f t="shared" si="8"/>
        <v>174010.33333333302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s="10" customFormat="1" ht="12" customHeight="1">
      <c r="A46" s="11" t="s">
        <v>44</v>
      </c>
      <c r="B46" s="12"/>
      <c r="C46" s="12"/>
      <c r="D46" s="13"/>
      <c r="E46" s="13"/>
      <c r="F46" s="13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 s="10" customFormat="1" ht="12" customHeight="1">
      <c r="A47" s="14"/>
      <c r="B47" s="15" t="s">
        <v>45</v>
      </c>
      <c r="C47" s="16"/>
      <c r="D47" s="17">
        <v>974</v>
      </c>
      <c r="E47" s="17">
        <v>866</v>
      </c>
      <c r="F47" s="17">
        <v>957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 s="10" customFormat="1" ht="12" customHeight="1">
      <c r="A48" s="14"/>
      <c r="B48" s="15" t="s">
        <v>46</v>
      </c>
      <c r="C48" s="16"/>
      <c r="D48" s="17">
        <v>3630</v>
      </c>
      <c r="E48" s="17">
        <v>3145</v>
      </c>
      <c r="F48" s="17">
        <v>3098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19" s="10" customFormat="1" ht="12" customHeight="1">
      <c r="A49" s="14"/>
      <c r="B49" s="20" t="s">
        <v>47</v>
      </c>
      <c r="C49" s="16"/>
      <c r="D49" s="17"/>
      <c r="E49" s="17"/>
      <c r="F49" s="17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19" s="10" customFormat="1" ht="12" customHeight="1">
      <c r="A50" s="14"/>
      <c r="B50" s="16"/>
      <c r="C50" s="18" t="s">
        <v>48</v>
      </c>
      <c r="D50" s="19">
        <f t="shared" ref="D50:F50" si="9">SUM(D47:D49)</f>
        <v>4604</v>
      </c>
      <c r="E50" s="19">
        <f t="shared" si="9"/>
        <v>4011</v>
      </c>
      <c r="F50" s="19">
        <f t="shared" si="9"/>
        <v>4055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1:19" s="10" customFormat="1" ht="12" customHeight="1">
      <c r="A51" s="33" t="s">
        <v>49</v>
      </c>
      <c r="B51" s="16"/>
      <c r="C51" s="16"/>
      <c r="D51" s="17"/>
      <c r="E51" s="17"/>
      <c r="F51" s="17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19" s="10" customFormat="1" ht="12" customHeight="1">
      <c r="A52" s="14"/>
      <c r="B52" s="15" t="s">
        <v>45</v>
      </c>
      <c r="C52" s="16"/>
      <c r="D52" s="17">
        <v>869</v>
      </c>
      <c r="E52" s="17">
        <v>958</v>
      </c>
      <c r="F52" s="17">
        <v>869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 s="10" customFormat="1" ht="12" customHeight="1">
      <c r="A53" s="14"/>
      <c r="B53" s="15" t="s">
        <v>46</v>
      </c>
      <c r="C53" s="16"/>
      <c r="D53" s="17">
        <v>3486</v>
      </c>
      <c r="E53" s="17">
        <v>2998</v>
      </c>
      <c r="F53" s="17">
        <v>3010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s="10" customFormat="1" ht="12" customHeight="1">
      <c r="A54" s="14"/>
      <c r="B54" s="20" t="s">
        <v>50</v>
      </c>
      <c r="C54" s="16"/>
      <c r="D54" s="17"/>
      <c r="E54" s="17"/>
      <c r="F54" s="17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19" s="10" customFormat="1" ht="12" customHeight="1">
      <c r="A55" s="25"/>
      <c r="B55" s="26"/>
      <c r="C55" s="27" t="s">
        <v>51</v>
      </c>
      <c r="D55" s="28">
        <f>SUM(D52:D54)</f>
        <v>4355</v>
      </c>
      <c r="E55" s="28">
        <f>SUM(E52:E54)</f>
        <v>3956</v>
      </c>
      <c r="F55" s="28">
        <f>SUM(F52:F54)</f>
        <v>3879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19" s="10" customFormat="1" ht="12" customHeight="1">
      <c r="A56" s="29" t="s">
        <v>52</v>
      </c>
      <c r="B56" s="30"/>
      <c r="C56" s="30"/>
      <c r="D56" s="31">
        <f t="shared" ref="D56:F56" si="10">D50-D55</f>
        <v>249</v>
      </c>
      <c r="E56" s="31">
        <f t="shared" si="10"/>
        <v>55</v>
      </c>
      <c r="F56" s="31">
        <f t="shared" si="10"/>
        <v>176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19" s="10" customFormat="1" ht="12" customHeight="1">
      <c r="A57" s="36" t="s">
        <v>53</v>
      </c>
      <c r="B57" s="12"/>
      <c r="C57" s="12"/>
      <c r="D57" s="13"/>
      <c r="E57" s="13"/>
      <c r="F57" s="13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 s="10" customFormat="1" ht="12" customHeight="1">
      <c r="A58" s="37" t="s">
        <v>54</v>
      </c>
      <c r="B58" s="16"/>
      <c r="C58" s="16"/>
      <c r="D58" s="17"/>
      <c r="E58" s="17"/>
      <c r="F58" s="17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s="10" customFormat="1" ht="12" customHeight="1">
      <c r="A59" s="14"/>
      <c r="B59" s="16"/>
      <c r="C59" s="18" t="s">
        <v>55</v>
      </c>
      <c r="D59" s="19">
        <f t="shared" ref="D59:F59" si="11">D12+D37+D50</f>
        <v>5073894</v>
      </c>
      <c r="E59" s="19">
        <f t="shared" si="11"/>
        <v>4938652</v>
      </c>
      <c r="F59" s="19">
        <f t="shared" si="11"/>
        <v>4911352</v>
      </c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19" s="10" customFormat="1" ht="12" customHeight="1">
      <c r="A60" s="25"/>
      <c r="B60" s="26"/>
      <c r="C60" s="27" t="s">
        <v>56</v>
      </c>
      <c r="D60" s="28">
        <f t="shared" ref="D60:F60" si="12">D28+D43+D55+D57+D58</f>
        <v>4913847.3209876539</v>
      </c>
      <c r="E60" s="28">
        <f t="shared" si="12"/>
        <v>4760739.3703703703</v>
      </c>
      <c r="F60" s="28">
        <f t="shared" si="12"/>
        <v>4737165.666666667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19" s="10" customFormat="1" ht="12" customHeight="1">
      <c r="A61" s="38" t="s">
        <v>57</v>
      </c>
      <c r="B61" s="30"/>
      <c r="C61" s="30"/>
      <c r="D61" s="39">
        <f t="shared" ref="D61:F61" si="13">D59-D60</f>
        <v>160046.67901234608</v>
      </c>
      <c r="E61" s="39">
        <f t="shared" si="13"/>
        <v>177912.62962962966</v>
      </c>
      <c r="F61" s="39">
        <f t="shared" si="13"/>
        <v>174186.33333333302</v>
      </c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</row>
    <row r="62" spans="1:19" ht="13.5" customHeight="1">
      <c r="A62" s="2"/>
      <c r="B62" s="2"/>
      <c r="C62" s="2"/>
      <c r="D62" s="3"/>
      <c r="E62" s="3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3.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3.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3.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3.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3.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3.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3.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3.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3.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3.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3.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3.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3.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3.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3.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3.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3.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3.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3.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3.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3.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3.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3.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3.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3.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3.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3.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3.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3.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3.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3.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3.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3.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3.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3.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3.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3.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3.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3.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3.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3.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3.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3.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3.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3.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3.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3.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3.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3.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3.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3.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3.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3.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3.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3.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3.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3.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3.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3.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3.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3.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3.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3.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3.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3.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3.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3.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3.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3.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3.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3.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3.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3.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3.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3.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3.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3.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3.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3.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3.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3.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3.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3.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3.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3.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3.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3.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3.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3.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3.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3.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3.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3.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3.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3.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3.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3.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3.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3.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3.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3.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3.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3.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3.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3.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3.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3.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3.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3.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3.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3.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3.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3.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3.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3.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3.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3.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3.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3.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3.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3.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3.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3.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3.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3.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3.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3.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3.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3.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3.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3.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3.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3.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3.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3.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3.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3.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3.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3.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3.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3.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3.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3.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3.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3.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3.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3.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3.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3.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3.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3.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3.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3.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3.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3.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3.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3.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3.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3.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3.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3.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3.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3.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3.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3.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3.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3.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3.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3.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3.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3.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3.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3.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3.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3.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3.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3.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3.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3.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3.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3.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3.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3.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3.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3.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3.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3.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3.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3.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3.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3.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3.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3.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3.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3.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3.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3.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3.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3.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3.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3.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3.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3.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3.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3.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3.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3.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3.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3.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3.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3.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3.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3.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3.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3.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3.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3.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3.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3.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3.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3.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3.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3.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3.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3.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3.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3.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3.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3.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3.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3.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3.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3.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3.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3.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3.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3.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3.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3.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3.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3.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3.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3.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3.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3.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3.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3.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3.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3.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3.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3.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3.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3.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3.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3.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3.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3.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3.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3.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3.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3.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3.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3.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3.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3.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3.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3.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3.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3.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3.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3.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3.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3.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3.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3.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3.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3.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3.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3.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3.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3.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3.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3.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3.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3.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3.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3.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3.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3.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3.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3.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3.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3.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3.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3.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3.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3.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3.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3.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3.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3.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3.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3.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3.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3.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3.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3.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3.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3.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3.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3.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3.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3.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3.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3.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3.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3.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3.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3.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3.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3.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3.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3.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3.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3.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3.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3.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3.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3.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3.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3.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3.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3.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3.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3.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3.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3.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3.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3.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3.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3.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3.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3.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3.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3.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3.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3.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3.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3.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3.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3.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3.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3.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3.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3.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3.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3.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3.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3.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3.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3.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3.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3.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3.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3.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3.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3.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3.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3.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3.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3.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3.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3.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3.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3.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3.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3.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3.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3.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3.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3.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3.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3.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3.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3.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3.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3.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3.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3.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3.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3.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3.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3.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3.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3.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3.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3.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3.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3.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3.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3.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3.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3.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3.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3.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3.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3.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3.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3.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3.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3.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3.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3.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3.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3.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3.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3.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3.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3.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3.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3.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3.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3.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3.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3.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3.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3.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3.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3.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3.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3.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3.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3.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3.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3.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3.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3.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3.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3.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3.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3.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3.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3.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3.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3.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3.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3.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3.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3.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3.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3.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3.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3.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3.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3.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3.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3.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3.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3.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3.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3.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3.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3.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3.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3.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3.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3.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3.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3.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3.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3.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3.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3.8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3.8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3.8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3.8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3.8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3.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3.8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3.8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3.8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3.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3.8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3.8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3.8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3.8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3.8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3.8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3.8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3.8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3.8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3.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3.8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3.8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3.8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3.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3.8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3.8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3.8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3.8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3.8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3.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3.8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3.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3.8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3.8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3.8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3.8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3.8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3.8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3.8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3.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3.8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3.8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3.8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3.8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3.8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3.8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3.8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3.8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3.8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3.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3.8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3.8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3.8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3.8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3.8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3.8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3.8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3.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3.8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3.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3.8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3.8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3.8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3.8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3.8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3.8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3.8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3.8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3.8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3.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3.8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3.8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3.8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3.8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3.8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3.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3.8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3.8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3.8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3.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3.8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3.8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3.8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3.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3.8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3.8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3.8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3.8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3.8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3.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3.8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3.8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3.8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3.8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3.8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3.8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3.8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3.8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3.8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3.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3.8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3.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3.8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3.8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3.8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3.8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3.8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3.8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3.8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3.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3.8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3.8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3.8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3.8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3.8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3.8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3.8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3.8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3.8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3.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3.8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3.8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3.8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3.8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3.8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3.8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3.8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3.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3.8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3.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3.8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3.8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3.8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3.8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3.8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3.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3.8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3.8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3.8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3.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3.8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3.8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3.8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3.8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3.8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3.8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3.8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3.8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3.8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3.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3.8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3.8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3.8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3.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3.8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3.8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3.8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3.8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3.8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3.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3.8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3.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3.8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3.8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3.8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3.8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3.8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3.8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3.8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3.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3.8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3.8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3.8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3.8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3.8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3.8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3.8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3.8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3.8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3.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3.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3.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3.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3.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3.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3.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3.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3.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3.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3.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3.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3.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3.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3.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3.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3.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3.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3.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3.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3.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3.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3.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3.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3.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3.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3.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3.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3.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3.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3.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3.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3.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3.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3.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3.8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3.8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3.8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3.8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3.8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3.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3.8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3.8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3.8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3.8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3.8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3.8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3.8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3.8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3.8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3.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3.8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3.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3.8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3.8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3.8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3.8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3.8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3.8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3.8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3.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3.8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3.8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 spans="1:19" ht="13.8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  <row r="992" spans="1:19" ht="13.8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</row>
    <row r="993" spans="1:19" ht="13.8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</row>
    <row r="994" spans="1:19" ht="13.8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</row>
    <row r="995" spans="1:19" ht="13.8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</row>
    <row r="996" spans="1:19" ht="13.8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</row>
    <row r="997" spans="1:19" ht="13.8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</row>
    <row r="998" spans="1:19" ht="13.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</row>
    <row r="999" spans="1:19" ht="13.8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</row>
    <row r="1000" spans="1:19" ht="13.8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</row>
    <row r="1001" spans="1:19" ht="13.8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</row>
    <row r="1002" spans="1:19" ht="13.8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5"/>
  <sheetViews>
    <sheetView topLeftCell="A34" zoomScale="90" zoomScaleNormal="90" workbookViewId="0">
      <selection activeCell="E70" sqref="E70"/>
    </sheetView>
  </sheetViews>
  <sheetFormatPr baseColWidth="10" defaultColWidth="15.109375" defaultRowHeight="15" customHeight="1"/>
  <cols>
    <col min="1" max="1" width="3" style="6" customWidth="1"/>
    <col min="2" max="2" width="3.33203125" style="6" customWidth="1"/>
    <col min="3" max="3" width="46.88671875" style="6" customWidth="1"/>
    <col min="4" max="6" width="13.33203125" style="6" customWidth="1"/>
    <col min="7" max="7" width="10" style="6" customWidth="1"/>
    <col min="8" max="8" width="20.44140625" style="6" customWidth="1"/>
    <col min="9" max="14" width="11.109375" style="6" customWidth="1"/>
    <col min="15" max="15" width="20" style="6" customWidth="1"/>
    <col min="16" max="16" width="21.88671875" style="6" customWidth="1"/>
    <col min="17" max="16384" width="15.109375" style="6"/>
  </cols>
  <sheetData>
    <row r="1" spans="1:19" s="10" customFormat="1" ht="24.75" customHeight="1">
      <c r="A1" s="134" t="s">
        <v>74</v>
      </c>
      <c r="B1" s="135"/>
      <c r="C1" s="136"/>
      <c r="D1" s="117" t="s">
        <v>0</v>
      </c>
      <c r="E1" s="117" t="s">
        <v>1</v>
      </c>
      <c r="F1" s="117" t="s">
        <v>2</v>
      </c>
      <c r="G1" s="9"/>
      <c r="H1" s="9" t="s">
        <v>76</v>
      </c>
      <c r="I1" s="9"/>
      <c r="J1" s="44" t="s">
        <v>79</v>
      </c>
      <c r="K1" s="9"/>
      <c r="L1" s="9"/>
      <c r="M1" s="9"/>
      <c r="N1" s="9"/>
      <c r="O1" s="9"/>
      <c r="P1" s="9"/>
      <c r="Q1" s="9"/>
      <c r="R1" s="9"/>
      <c r="S1" s="9"/>
    </row>
    <row r="2" spans="1:19" s="10" customFormat="1" ht="12" customHeight="1">
      <c r="A2" s="11" t="s">
        <v>3</v>
      </c>
      <c r="B2" s="12"/>
      <c r="C2" s="12"/>
      <c r="D2" s="13" t="s">
        <v>4</v>
      </c>
      <c r="E2" s="13"/>
      <c r="F2" s="13"/>
      <c r="G2" s="9"/>
      <c r="H2" s="9"/>
      <c r="I2" s="9"/>
      <c r="J2" s="44" t="s">
        <v>80</v>
      </c>
      <c r="K2" s="9"/>
      <c r="L2" s="9"/>
      <c r="M2" s="9"/>
      <c r="N2" s="9"/>
      <c r="O2" s="9"/>
      <c r="P2" s="9"/>
      <c r="Q2" s="9"/>
      <c r="R2" s="9"/>
      <c r="S2" s="9"/>
    </row>
    <row r="3" spans="1:19" s="10" customFormat="1" ht="12" customHeight="1">
      <c r="A3" s="14"/>
      <c r="B3" s="15" t="s">
        <v>5</v>
      </c>
      <c r="C3" s="16"/>
      <c r="D3" s="17">
        <v>4975500</v>
      </c>
      <c r="E3" s="17">
        <v>4842540</v>
      </c>
      <c r="F3" s="17">
        <v>4825010</v>
      </c>
      <c r="G3" s="9"/>
      <c r="H3" s="46"/>
      <c r="I3" s="9"/>
      <c r="J3" s="44"/>
      <c r="K3" s="9"/>
      <c r="L3" s="9"/>
      <c r="M3" s="9"/>
      <c r="N3" s="9"/>
      <c r="O3" s="9"/>
      <c r="P3" s="9"/>
      <c r="Q3" s="9"/>
      <c r="R3" s="9"/>
      <c r="S3" s="9"/>
    </row>
    <row r="4" spans="1:19" s="10" customFormat="1" ht="12" customHeight="1">
      <c r="A4" s="14"/>
      <c r="B4" s="15" t="s">
        <v>75</v>
      </c>
      <c r="C4" s="16"/>
      <c r="D4" s="17"/>
      <c r="E4" s="17"/>
      <c r="F4" s="17"/>
      <c r="G4" s="9"/>
      <c r="H4" s="9"/>
      <c r="I4" s="9"/>
      <c r="J4" s="44"/>
      <c r="K4" s="9"/>
      <c r="L4" s="9"/>
      <c r="M4" s="9"/>
      <c r="N4" s="9"/>
      <c r="O4" s="9"/>
      <c r="P4" s="9"/>
      <c r="Q4" s="9"/>
      <c r="R4" s="9"/>
      <c r="S4" s="9"/>
    </row>
    <row r="5" spans="1:19" s="10" customFormat="1" ht="12" customHeight="1">
      <c r="A5" s="14"/>
      <c r="B5" s="15" t="s">
        <v>78</v>
      </c>
      <c r="C5" s="16"/>
      <c r="D5" s="17">
        <v>42510</v>
      </c>
      <c r="E5" s="17">
        <v>39541</v>
      </c>
      <c r="F5" s="17">
        <v>38410</v>
      </c>
      <c r="G5" s="9"/>
      <c r="H5" s="9"/>
      <c r="I5" s="9"/>
      <c r="J5" s="44"/>
      <c r="K5" s="9"/>
      <c r="L5" s="9"/>
      <c r="M5" s="9"/>
      <c r="N5" s="9"/>
      <c r="O5" s="9"/>
      <c r="P5" s="9"/>
      <c r="Q5" s="9"/>
      <c r="R5" s="9"/>
      <c r="S5" s="9"/>
    </row>
    <row r="6" spans="1:19" s="10" customFormat="1" ht="12" customHeight="1">
      <c r="A6" s="14"/>
      <c r="B6" s="15"/>
      <c r="C6" s="18" t="s">
        <v>6</v>
      </c>
      <c r="D6" s="19">
        <f t="shared" ref="D6:F6" si="0">SUM(D3:D5)</f>
        <v>5018010</v>
      </c>
      <c r="E6" s="19">
        <f t="shared" si="0"/>
        <v>4882081</v>
      </c>
      <c r="F6" s="19">
        <f t="shared" si="0"/>
        <v>4863420</v>
      </c>
      <c r="G6" s="9"/>
      <c r="H6" s="9"/>
      <c r="I6" s="9"/>
      <c r="J6" s="44"/>
      <c r="K6" s="9"/>
      <c r="L6" s="9"/>
      <c r="M6" s="9"/>
      <c r="N6" s="9"/>
      <c r="O6" s="9"/>
      <c r="P6" s="9"/>
      <c r="Q6" s="9"/>
      <c r="R6" s="9"/>
      <c r="S6" s="9"/>
    </row>
    <row r="7" spans="1:19" s="10" customFormat="1" ht="12" customHeight="1">
      <c r="A7" s="14"/>
      <c r="B7" s="15" t="s">
        <v>7</v>
      </c>
      <c r="C7" s="16"/>
      <c r="D7" s="17"/>
      <c r="E7" s="17"/>
      <c r="F7" s="17"/>
      <c r="G7" s="9"/>
      <c r="H7" s="9"/>
      <c r="I7" s="9"/>
      <c r="J7" s="44"/>
      <c r="K7" s="9"/>
      <c r="L7" s="9"/>
      <c r="M7" s="9"/>
      <c r="N7" s="9"/>
      <c r="O7" s="9"/>
      <c r="P7" s="9"/>
      <c r="Q7" s="9"/>
      <c r="R7" s="9"/>
      <c r="S7" s="9"/>
    </row>
    <row r="8" spans="1:19" s="10" customFormat="1" ht="12" customHeight="1">
      <c r="A8" s="14"/>
      <c r="B8" s="15" t="s">
        <v>8</v>
      </c>
      <c r="C8" s="16"/>
      <c r="D8" s="17"/>
      <c r="E8" s="17"/>
      <c r="F8" s="17"/>
      <c r="G8" s="9"/>
      <c r="H8" s="9"/>
      <c r="I8" s="9"/>
      <c r="J8" s="44"/>
      <c r="K8" s="44"/>
      <c r="L8" s="9"/>
      <c r="M8" s="9"/>
      <c r="N8" s="9"/>
      <c r="O8" s="9"/>
      <c r="P8" s="9"/>
      <c r="Q8" s="9"/>
      <c r="R8" s="9"/>
      <c r="S8" s="9"/>
    </row>
    <row r="9" spans="1:19" s="10" customFormat="1" ht="12" customHeight="1">
      <c r="A9" s="14"/>
      <c r="B9" s="15" t="s">
        <v>9</v>
      </c>
      <c r="C9" s="16"/>
      <c r="D9" s="17"/>
      <c r="E9" s="17"/>
      <c r="F9" s="17"/>
      <c r="G9" s="9"/>
      <c r="H9" s="9"/>
      <c r="I9" s="9"/>
      <c r="J9" s="44"/>
      <c r="K9" s="44"/>
      <c r="L9" s="9"/>
      <c r="M9" s="9"/>
      <c r="N9" s="9"/>
      <c r="O9" s="9"/>
      <c r="P9" s="9"/>
      <c r="Q9" s="9"/>
      <c r="R9" s="9"/>
      <c r="S9" s="9"/>
    </row>
    <row r="10" spans="1:19" s="10" customFormat="1" ht="12" customHeight="1">
      <c r="A10" s="14"/>
      <c r="B10" s="20" t="s">
        <v>10</v>
      </c>
      <c r="C10" s="16"/>
      <c r="D10" s="17">
        <f>52248/1.2</f>
        <v>43540</v>
      </c>
      <c r="E10" s="17">
        <v>44870</v>
      </c>
      <c r="F10" s="17">
        <v>36412</v>
      </c>
      <c r="G10" s="9"/>
      <c r="H10" s="9"/>
      <c r="I10" s="9"/>
      <c r="J10" s="44"/>
      <c r="K10" s="44"/>
      <c r="L10" s="9"/>
      <c r="M10" s="9"/>
      <c r="N10" s="9"/>
      <c r="O10" s="9"/>
      <c r="P10" s="9"/>
      <c r="Q10" s="9"/>
      <c r="R10" s="9"/>
      <c r="S10" s="9"/>
    </row>
    <row r="11" spans="1:19" s="10" customFormat="1" ht="12" customHeight="1">
      <c r="A11" s="14"/>
      <c r="B11" s="15" t="s">
        <v>11</v>
      </c>
      <c r="C11" s="16"/>
      <c r="D11" s="17">
        <v>5200</v>
      </c>
      <c r="E11" s="17">
        <v>5700</v>
      </c>
      <c r="F11" s="17">
        <v>4891</v>
      </c>
      <c r="G11" s="9"/>
      <c r="H11" s="9"/>
      <c r="I11" s="9"/>
      <c r="J11" s="44"/>
      <c r="K11" s="45"/>
      <c r="L11" s="9"/>
      <c r="M11" s="9"/>
      <c r="N11" s="9"/>
      <c r="O11" s="9"/>
      <c r="P11" s="9"/>
      <c r="Q11" s="9"/>
      <c r="R11" s="9"/>
      <c r="S11" s="9"/>
    </row>
    <row r="12" spans="1:19" s="10" customFormat="1" ht="12" customHeight="1">
      <c r="A12" s="14"/>
      <c r="B12" s="16"/>
      <c r="C12" s="18" t="s">
        <v>12</v>
      </c>
      <c r="D12" s="19">
        <f t="shared" ref="D12:F12" si="1">SUM(D6:D11)</f>
        <v>5066750</v>
      </c>
      <c r="E12" s="19">
        <f t="shared" si="1"/>
        <v>4932651</v>
      </c>
      <c r="F12" s="19">
        <f t="shared" si="1"/>
        <v>4904723</v>
      </c>
      <c r="G12" s="9"/>
      <c r="H12" s="46"/>
      <c r="I12" s="9"/>
      <c r="J12" s="44"/>
      <c r="K12" s="9"/>
      <c r="L12" s="9"/>
      <c r="M12" s="9"/>
      <c r="N12" s="9"/>
      <c r="O12" s="9"/>
      <c r="P12" s="9"/>
      <c r="Q12" s="9"/>
      <c r="R12" s="9"/>
      <c r="S12" s="9"/>
    </row>
    <row r="13" spans="1:19" s="10" customFormat="1" ht="12" customHeight="1">
      <c r="A13" s="11" t="s">
        <v>13</v>
      </c>
      <c r="B13" s="21"/>
      <c r="C13" s="21"/>
      <c r="D13" s="22"/>
      <c r="E13" s="13"/>
      <c r="F13" s="13"/>
      <c r="G13" s="9"/>
      <c r="H13" s="46"/>
      <c r="I13" s="9"/>
      <c r="J13" s="44"/>
      <c r="K13" s="9"/>
      <c r="L13" s="9"/>
      <c r="M13" s="9"/>
      <c r="N13" s="9"/>
      <c r="O13" s="9"/>
      <c r="P13" s="9"/>
      <c r="Q13" s="9"/>
      <c r="R13" s="9"/>
      <c r="S13" s="9"/>
    </row>
    <row r="14" spans="1:19" s="10" customFormat="1" ht="12" customHeight="1">
      <c r="A14" s="14"/>
      <c r="B14" s="15" t="s">
        <v>14</v>
      </c>
      <c r="C14" s="15"/>
      <c r="D14" s="17">
        <v>2842649</v>
      </c>
      <c r="E14" s="17">
        <v>2748410</v>
      </c>
      <c r="F14" s="17">
        <v>2727477</v>
      </c>
      <c r="G14" s="9"/>
      <c r="H14" s="46"/>
      <c r="I14" s="9"/>
      <c r="J14" s="45"/>
      <c r="K14" s="9"/>
      <c r="L14" s="9"/>
      <c r="M14" s="9"/>
      <c r="N14" s="9"/>
      <c r="O14" s="9"/>
      <c r="P14" s="9"/>
      <c r="Q14" s="9"/>
      <c r="R14" s="9"/>
      <c r="S14" s="9"/>
    </row>
    <row r="15" spans="1:19" s="10" customFormat="1" ht="12" customHeight="1">
      <c r="A15" s="14"/>
      <c r="B15" s="15"/>
      <c r="C15" s="15" t="s">
        <v>15</v>
      </c>
      <c r="D15" s="17">
        <v>38710</v>
      </c>
      <c r="E15" s="17">
        <v>35781</v>
      </c>
      <c r="F15" s="17">
        <v>32662</v>
      </c>
      <c r="G15" s="9"/>
      <c r="H15" s="46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s="10" customFormat="1" ht="12" customHeight="1">
      <c r="A16" s="14"/>
      <c r="B16" s="15" t="s">
        <v>16</v>
      </c>
      <c r="C16" s="15"/>
      <c r="D16" s="17">
        <v>35662</v>
      </c>
      <c r="E16" s="17">
        <v>32554</v>
      </c>
      <c r="F16" s="17">
        <v>34125</v>
      </c>
      <c r="G16" s="9"/>
      <c r="H16" s="46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21" s="10" customFormat="1" ht="12" customHeight="1">
      <c r="A17" s="14"/>
      <c r="B17" s="15"/>
      <c r="C17" s="15" t="s">
        <v>15</v>
      </c>
      <c r="D17" s="17"/>
      <c r="E17" s="17"/>
      <c r="F17" s="17"/>
      <c r="G17" s="9"/>
      <c r="H17" s="46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21" s="10" customFormat="1" ht="12" customHeight="1">
      <c r="A18" s="14"/>
      <c r="B18" s="15" t="s">
        <v>17</v>
      </c>
      <c r="C18" s="15"/>
      <c r="D18" s="17">
        <v>735833</v>
      </c>
      <c r="E18" s="17">
        <v>729854</v>
      </c>
      <c r="F18" s="17">
        <v>731458</v>
      </c>
      <c r="G18" s="9"/>
      <c r="H18" s="46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21" s="10" customFormat="1" ht="12" customHeight="1">
      <c r="A19" s="14"/>
      <c r="B19" s="15" t="s">
        <v>18</v>
      </c>
      <c r="C19" s="15"/>
      <c r="D19" s="17">
        <v>99745</v>
      </c>
      <c r="E19" s="17">
        <v>98754</v>
      </c>
      <c r="F19" s="17">
        <v>98112</v>
      </c>
      <c r="G19" s="9"/>
      <c r="H19" s="46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21" s="10" customFormat="1" ht="12" customHeight="1">
      <c r="A20" s="14"/>
      <c r="B20" s="15" t="s">
        <v>19</v>
      </c>
      <c r="C20" s="15"/>
      <c r="D20" s="17">
        <v>732055</v>
      </c>
      <c r="E20" s="17">
        <v>701259</v>
      </c>
      <c r="F20" s="17">
        <v>689742</v>
      </c>
      <c r="G20" s="9"/>
      <c r="H20" s="46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21" s="10" customFormat="1" ht="12" customHeight="1">
      <c r="A21" s="14"/>
      <c r="B21" s="15" t="s">
        <v>20</v>
      </c>
      <c r="C21" s="15"/>
      <c r="D21" s="17">
        <f>+D20/4.05</f>
        <v>180754.32098765433</v>
      </c>
      <c r="E21" s="17">
        <f t="shared" ref="E21:F21" si="2">+E20/4.05</f>
        <v>173150.37037037036</v>
      </c>
      <c r="F21" s="17">
        <f t="shared" si="2"/>
        <v>170306.66666666669</v>
      </c>
      <c r="G21" s="9"/>
      <c r="H21" s="46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21" s="10" customFormat="1" ht="12" customHeight="1">
      <c r="A22" s="14"/>
      <c r="B22" s="20" t="s">
        <v>21</v>
      </c>
      <c r="C22" s="20"/>
      <c r="D22" s="17"/>
      <c r="E22" s="17"/>
      <c r="F22" s="17"/>
      <c r="G22" s="9"/>
      <c r="H22" s="46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21" s="10" customFormat="1" ht="12" customHeight="1">
      <c r="A23" s="14"/>
      <c r="B23" s="15"/>
      <c r="C23" s="23" t="s">
        <v>22</v>
      </c>
      <c r="D23" s="17">
        <v>206300</v>
      </c>
      <c r="E23" s="17">
        <v>201560</v>
      </c>
      <c r="F23" s="17">
        <v>204215</v>
      </c>
      <c r="G23" s="9"/>
      <c r="H23" s="46"/>
      <c r="I23" s="9"/>
      <c r="J23" s="46"/>
      <c r="K23" s="9"/>
      <c r="L23" s="9"/>
      <c r="M23" s="9"/>
      <c r="N23" s="9"/>
      <c r="O23" s="9"/>
      <c r="P23" s="9"/>
      <c r="Q23" s="9"/>
      <c r="R23" s="9"/>
      <c r="S23" s="9"/>
    </row>
    <row r="24" spans="1:21" s="10" customFormat="1" ht="12" customHeight="1">
      <c r="A24" s="14"/>
      <c r="B24" s="15"/>
      <c r="C24" s="23" t="s">
        <v>23</v>
      </c>
      <c r="D24" s="17"/>
      <c r="E24" s="17"/>
      <c r="F24" s="17"/>
      <c r="G24" s="9"/>
      <c r="H24" s="46"/>
      <c r="I24" s="9"/>
      <c r="J24" s="46"/>
      <c r="K24" s="9"/>
      <c r="L24" s="9"/>
      <c r="M24" s="9"/>
      <c r="N24" s="9"/>
      <c r="O24" s="9"/>
      <c r="P24" s="9"/>
      <c r="Q24" s="9"/>
      <c r="R24" s="9"/>
      <c r="S24" s="9"/>
    </row>
    <row r="25" spans="1:21" s="10" customFormat="1" ht="12" customHeight="1">
      <c r="A25" s="14"/>
      <c r="B25" s="15"/>
      <c r="C25" s="23" t="s">
        <v>24</v>
      </c>
      <c r="D25" s="17"/>
      <c r="E25" s="17"/>
      <c r="F25" s="17"/>
      <c r="G25" s="9"/>
      <c r="H25" s="46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21" s="10" customFormat="1" ht="12" customHeight="1">
      <c r="A26" s="14"/>
      <c r="B26" s="20" t="s">
        <v>25</v>
      </c>
      <c r="C26" s="24"/>
      <c r="D26" s="17"/>
      <c r="E26" s="17"/>
      <c r="F26" s="17"/>
      <c r="G26" s="9"/>
      <c r="H26" s="46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21" s="10" customFormat="1" ht="12" customHeight="1">
      <c r="A27" s="14"/>
      <c r="B27" s="15" t="s">
        <v>26</v>
      </c>
      <c r="C27" s="15"/>
      <c r="D27" s="17">
        <v>14520</v>
      </c>
      <c r="E27" s="17">
        <v>13881</v>
      </c>
      <c r="F27" s="17">
        <v>21203</v>
      </c>
      <c r="G27" s="9"/>
      <c r="H27" s="46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21" s="10" customFormat="1" ht="12" customHeight="1">
      <c r="A28" s="25"/>
      <c r="B28" s="26"/>
      <c r="C28" s="27" t="s">
        <v>27</v>
      </c>
      <c r="D28" s="28">
        <f>SUM(D14:D27)</f>
        <v>4886228.3209876539</v>
      </c>
      <c r="E28" s="28">
        <f t="shared" ref="E28:F28" si="3">SUM(E14:E27)</f>
        <v>4735203.3703703703</v>
      </c>
      <c r="F28" s="28">
        <f t="shared" si="3"/>
        <v>4709300.666666667</v>
      </c>
      <c r="G28" s="9"/>
      <c r="H28" s="110"/>
      <c r="I28" s="69" t="s">
        <v>0</v>
      </c>
      <c r="J28" s="69" t="s">
        <v>87</v>
      </c>
      <c r="K28" s="69" t="s">
        <v>1</v>
      </c>
      <c r="L28" s="69" t="s">
        <v>87</v>
      </c>
      <c r="M28" s="70" t="s">
        <v>2</v>
      </c>
      <c r="N28" s="69" t="s">
        <v>87</v>
      </c>
      <c r="O28" s="69" t="s">
        <v>89</v>
      </c>
      <c r="P28" s="69" t="s">
        <v>90</v>
      </c>
      <c r="Q28" s="9"/>
      <c r="R28" s="9"/>
      <c r="S28" s="9"/>
      <c r="T28" s="9"/>
      <c r="U28" s="9"/>
    </row>
    <row r="29" spans="1:21" s="10" customFormat="1" ht="12" customHeight="1">
      <c r="A29" s="118" t="s">
        <v>28</v>
      </c>
      <c r="B29" s="119"/>
      <c r="C29" s="119"/>
      <c r="D29" s="120">
        <f t="shared" ref="D29:F29" si="4">D12-D28</f>
        <v>180521.67901234608</v>
      </c>
      <c r="E29" s="120">
        <f t="shared" si="4"/>
        <v>197447.62962962966</v>
      </c>
      <c r="F29" s="120">
        <f t="shared" si="4"/>
        <v>195422.33333333302</v>
      </c>
      <c r="G29" s="9"/>
      <c r="H29" s="111" t="s">
        <v>86</v>
      </c>
      <c r="I29" s="112">
        <f>D29</f>
        <v>180521.67901234608</v>
      </c>
      <c r="J29" s="113">
        <f>I29/$D$6</f>
        <v>3.5974754735910469E-2</v>
      </c>
      <c r="K29" s="112">
        <f t="shared" ref="K29" si="5">E29</f>
        <v>197447.62962962966</v>
      </c>
      <c r="L29" s="113">
        <f>K29/$E$6</f>
        <v>4.0443333412458676E-2</v>
      </c>
      <c r="M29" s="112">
        <f>F29</f>
        <v>195422.33333333302</v>
      </c>
      <c r="N29" s="113">
        <f>M29/$F$6</f>
        <v>4.0182080374167359E-2</v>
      </c>
      <c r="O29" s="114">
        <f>(I29-K29)/K29</f>
        <v>-8.5723746843824444E-2</v>
      </c>
      <c r="P29" s="114">
        <f>(K29-M29)/M29</f>
        <v>1.0363689051046593E-2</v>
      </c>
      <c r="Q29" s="9"/>
      <c r="R29" s="9"/>
      <c r="S29" s="9"/>
      <c r="T29" s="9"/>
      <c r="U29" s="9"/>
    </row>
    <row r="30" spans="1:21" s="10" customFormat="1" ht="12" customHeight="1">
      <c r="A30" s="11" t="s">
        <v>29</v>
      </c>
      <c r="B30" s="12"/>
      <c r="C30" s="12"/>
      <c r="D30" s="13"/>
      <c r="E30" s="13"/>
      <c r="F30" s="13"/>
      <c r="G30" s="9"/>
      <c r="H30" s="111" t="s">
        <v>91</v>
      </c>
      <c r="I30" s="112">
        <f>D44</f>
        <v>-20724</v>
      </c>
      <c r="J30" s="113">
        <f t="shared" ref="J30:J32" si="6">I30/$D$6</f>
        <v>-4.1299240137026433E-3</v>
      </c>
      <c r="K30" s="112">
        <f t="shared" ref="K30" si="7">E44</f>
        <v>-19590</v>
      </c>
      <c r="L30" s="113">
        <f t="shared" ref="L30:L32" si="8">K30/$E$6</f>
        <v>-4.0126331373854717E-3</v>
      </c>
      <c r="M30" s="112">
        <f>F44</f>
        <v>-21412</v>
      </c>
      <c r="N30" s="113">
        <f t="shared" ref="N30:N32" si="9">M30/$F$6</f>
        <v>-4.4026631465100691E-3</v>
      </c>
      <c r="O30" s="114">
        <f t="shared" ref="O30:O32" si="10">(I30-K30)/K30</f>
        <v>5.7886676875957124E-2</v>
      </c>
      <c r="P30" s="114">
        <f t="shared" ref="P30:P32" si="11">(K30-M30)/M30</f>
        <v>-8.5092471511302073E-2</v>
      </c>
      <c r="Q30" s="9"/>
      <c r="R30" s="9"/>
      <c r="S30" s="9"/>
      <c r="T30" s="9"/>
      <c r="U30" s="9"/>
    </row>
    <row r="31" spans="1:21" s="10" customFormat="1" ht="12" customHeight="1">
      <c r="A31" s="14"/>
      <c r="B31" s="15" t="s">
        <v>30</v>
      </c>
      <c r="C31" s="16"/>
      <c r="D31" s="17"/>
      <c r="E31" s="32"/>
      <c r="F31" s="17"/>
      <c r="G31" s="9"/>
      <c r="H31" s="111" t="s">
        <v>92</v>
      </c>
      <c r="I31" s="112">
        <f>D56</f>
        <v>249</v>
      </c>
      <c r="J31" s="113">
        <f t="shared" si="6"/>
        <v>4.9621264206328803E-5</v>
      </c>
      <c r="K31" s="112">
        <f t="shared" ref="K31" si="12">E56</f>
        <v>55</v>
      </c>
      <c r="L31" s="113">
        <f t="shared" si="8"/>
        <v>1.1265687726197086E-5</v>
      </c>
      <c r="M31" s="112">
        <f>F56</f>
        <v>176</v>
      </c>
      <c r="N31" s="113">
        <f t="shared" si="9"/>
        <v>3.6188525769931451E-5</v>
      </c>
      <c r="O31" s="114">
        <f t="shared" si="10"/>
        <v>3.5272727272727273</v>
      </c>
      <c r="P31" s="114">
        <f t="shared" si="11"/>
        <v>-0.6875</v>
      </c>
      <c r="Q31" s="9"/>
      <c r="R31" s="9"/>
      <c r="S31" s="9"/>
      <c r="T31" s="9"/>
      <c r="U31" s="9"/>
    </row>
    <row r="32" spans="1:21" s="10" customFormat="1" ht="12" customHeight="1">
      <c r="A32" s="33"/>
      <c r="B32" s="15" t="s">
        <v>31</v>
      </c>
      <c r="C32" s="16"/>
      <c r="D32" s="17"/>
      <c r="E32" s="17"/>
      <c r="F32" s="17"/>
      <c r="G32" s="9"/>
      <c r="H32" s="111" t="s">
        <v>88</v>
      </c>
      <c r="I32" s="112">
        <f>D61</f>
        <v>160046.67901234608</v>
      </c>
      <c r="J32" s="113">
        <f t="shared" si="6"/>
        <v>3.1894451986414156E-2</v>
      </c>
      <c r="K32" s="112">
        <f t="shared" ref="K32" si="13">E61</f>
        <v>177912.62962962966</v>
      </c>
      <c r="L32" s="113">
        <f t="shared" si="8"/>
        <v>3.6441965962799402E-2</v>
      </c>
      <c r="M32" s="112">
        <f>F61</f>
        <v>174186.33333333302</v>
      </c>
      <c r="N32" s="113">
        <f t="shared" si="9"/>
        <v>3.5815605753427224E-2</v>
      </c>
      <c r="O32" s="114">
        <f t="shared" si="10"/>
        <v>-0.10041979962005</v>
      </c>
      <c r="P32" s="114">
        <f t="shared" si="11"/>
        <v>2.1392587035894403E-2</v>
      </c>
      <c r="Q32" s="9"/>
      <c r="R32" s="9"/>
      <c r="S32" s="9"/>
      <c r="T32" s="9"/>
      <c r="U32" s="9"/>
    </row>
    <row r="33" spans="1:19" s="10" customFormat="1" ht="12" customHeight="1">
      <c r="A33" s="33"/>
      <c r="B33" s="15" t="s">
        <v>32</v>
      </c>
      <c r="C33" s="16"/>
      <c r="D33" s="17">
        <v>2540</v>
      </c>
      <c r="E33" s="17">
        <v>1990</v>
      </c>
      <c r="F33" s="17">
        <v>2574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s="10" customFormat="1" ht="12" customHeight="1">
      <c r="A34" s="33"/>
      <c r="B34" s="20" t="s">
        <v>33</v>
      </c>
      <c r="C34" s="16"/>
      <c r="D34" s="17"/>
      <c r="E34" s="17"/>
      <c r="F34" s="17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s="10" customFormat="1" ht="12" customHeight="1">
      <c r="A35" s="33"/>
      <c r="B35" s="15" t="s">
        <v>34</v>
      </c>
      <c r="C35" s="16"/>
      <c r="D35" s="17"/>
      <c r="E35" s="17"/>
      <c r="F35" s="17"/>
      <c r="G35" s="9"/>
      <c r="H35" s="9"/>
      <c r="I35" s="9"/>
      <c r="J35" s="9"/>
      <c r="K35" s="67"/>
      <c r="L35" s="9"/>
      <c r="M35" s="67"/>
      <c r="N35" s="9"/>
      <c r="O35" s="9"/>
      <c r="P35" s="9"/>
      <c r="Q35" s="9"/>
      <c r="R35" s="9"/>
      <c r="S35" s="9"/>
    </row>
    <row r="36" spans="1:19" s="10" customFormat="1" ht="12" customHeight="1">
      <c r="A36" s="14"/>
      <c r="B36" s="15" t="s">
        <v>35</v>
      </c>
      <c r="C36" s="16"/>
      <c r="D36" s="17"/>
      <c r="E36" s="17"/>
      <c r="F36" s="17"/>
      <c r="G36" s="9"/>
      <c r="H36" s="9"/>
      <c r="I36" s="9"/>
      <c r="J36" s="9"/>
      <c r="K36" s="67"/>
      <c r="L36" s="9"/>
      <c r="M36" s="67"/>
      <c r="N36" s="9"/>
      <c r="O36" s="9"/>
      <c r="P36" s="9"/>
      <c r="Q36" s="9"/>
      <c r="R36" s="9"/>
      <c r="S36" s="9"/>
    </row>
    <row r="37" spans="1:19" s="10" customFormat="1" ht="12" customHeight="1">
      <c r="A37" s="14"/>
      <c r="B37" s="16"/>
      <c r="C37" s="18" t="s">
        <v>36</v>
      </c>
      <c r="D37" s="19">
        <f t="shared" ref="D37:F37" si="14">SUM(D31:D36)</f>
        <v>2540</v>
      </c>
      <c r="E37" s="34">
        <f t="shared" si="14"/>
        <v>1990</v>
      </c>
      <c r="F37" s="34">
        <f t="shared" si="14"/>
        <v>2574</v>
      </c>
      <c r="G37" s="9"/>
      <c r="H37" s="9"/>
      <c r="I37" s="9"/>
      <c r="J37" s="9"/>
      <c r="K37" s="9"/>
      <c r="L37" s="9"/>
    </row>
    <row r="38" spans="1:19" s="10" customFormat="1" ht="12" customHeight="1">
      <c r="A38" s="33" t="s">
        <v>37</v>
      </c>
      <c r="B38" s="16"/>
      <c r="C38" s="16"/>
      <c r="D38" s="17"/>
      <c r="E38" s="17"/>
      <c r="F38" s="17"/>
      <c r="G38" s="9"/>
      <c r="H38" s="9"/>
      <c r="I38" s="9"/>
      <c r="J38" s="9"/>
      <c r="K38" s="9"/>
      <c r="L38" s="9"/>
    </row>
    <row r="39" spans="1:19" s="10" customFormat="1" ht="12" customHeight="1">
      <c r="A39" s="33"/>
      <c r="B39" s="20" t="s">
        <v>38</v>
      </c>
      <c r="C39" s="16"/>
      <c r="D39" s="17"/>
      <c r="E39" s="17"/>
      <c r="F39" s="17"/>
      <c r="G39" s="9"/>
      <c r="H39" s="9"/>
      <c r="I39" s="9"/>
      <c r="J39" s="9"/>
      <c r="K39" s="9"/>
      <c r="L39" s="9"/>
    </row>
    <row r="40" spans="1:19" s="10" customFormat="1" ht="12" customHeight="1">
      <c r="A40" s="33"/>
      <c r="B40" s="15" t="s">
        <v>39</v>
      </c>
      <c r="C40" s="16"/>
      <c r="D40" s="17">
        <v>23264</v>
      </c>
      <c r="E40" s="17">
        <v>21580</v>
      </c>
      <c r="F40" s="17">
        <v>23986</v>
      </c>
      <c r="G40" s="9"/>
      <c r="H40" s="9"/>
      <c r="I40" s="9"/>
      <c r="J40" s="9"/>
      <c r="K40" s="9"/>
      <c r="L40" s="9"/>
    </row>
    <row r="41" spans="1:19" s="10" customFormat="1" ht="12" customHeight="1">
      <c r="A41" s="33"/>
      <c r="B41" s="15" t="s">
        <v>40</v>
      </c>
      <c r="C41" s="16"/>
      <c r="D41" s="17"/>
      <c r="E41" s="17"/>
      <c r="F41" s="17"/>
      <c r="G41" s="9"/>
      <c r="H41" s="9"/>
      <c r="I41" s="9"/>
      <c r="J41" s="9"/>
      <c r="K41" s="9"/>
      <c r="L41" s="9"/>
    </row>
    <row r="42" spans="1:19" s="10" customFormat="1" ht="12" customHeight="1">
      <c r="A42" s="33"/>
      <c r="B42" s="15" t="s">
        <v>41</v>
      </c>
      <c r="C42" s="16"/>
      <c r="D42" s="17"/>
      <c r="E42" s="17"/>
      <c r="F42" s="17"/>
      <c r="G42" s="9"/>
      <c r="H42" s="9"/>
      <c r="I42" s="9"/>
      <c r="J42" s="9"/>
      <c r="K42" s="9"/>
      <c r="L42" s="9"/>
    </row>
    <row r="43" spans="1:19" s="10" customFormat="1" ht="12" customHeight="1">
      <c r="A43" s="35"/>
      <c r="B43" s="26"/>
      <c r="C43" s="27" t="s">
        <v>42</v>
      </c>
      <c r="D43" s="28">
        <f t="shared" ref="D43:F43" si="15">SUM(D39:D42)</f>
        <v>23264</v>
      </c>
      <c r="E43" s="28">
        <f t="shared" si="15"/>
        <v>21580</v>
      </c>
      <c r="F43" s="28">
        <f t="shared" si="15"/>
        <v>23986</v>
      </c>
      <c r="G43" s="9"/>
      <c r="H43" s="9"/>
      <c r="I43" s="9"/>
      <c r="J43" s="9"/>
      <c r="K43" s="9"/>
      <c r="L43" s="9"/>
    </row>
    <row r="44" spans="1:19" s="10" customFormat="1" ht="12" customHeight="1">
      <c r="A44" s="118" t="s">
        <v>43</v>
      </c>
      <c r="B44" s="119"/>
      <c r="C44" s="119"/>
      <c r="D44" s="120">
        <f t="shared" ref="D44:F44" si="16">D37-D43</f>
        <v>-20724</v>
      </c>
      <c r="E44" s="120">
        <f t="shared" si="16"/>
        <v>-19590</v>
      </c>
      <c r="F44" s="120">
        <f t="shared" si="16"/>
        <v>-21412</v>
      </c>
      <c r="G44" s="9"/>
      <c r="H44" s="9"/>
      <c r="I44" s="9"/>
      <c r="J44" s="9"/>
      <c r="K44" s="9"/>
      <c r="L44" s="9"/>
    </row>
    <row r="45" spans="1:19" s="10" customFormat="1" ht="12" customHeight="1">
      <c r="A45" s="118" t="s">
        <v>83</v>
      </c>
      <c r="B45" s="121"/>
      <c r="C45" s="121"/>
      <c r="D45" s="122">
        <f>+D29+D44</f>
        <v>159797.67901234608</v>
      </c>
      <c r="E45" s="122">
        <f t="shared" ref="E45:F45" si="17">+E29+E44</f>
        <v>177857.62962962966</v>
      </c>
      <c r="F45" s="122">
        <f t="shared" si="17"/>
        <v>174010.33333333302</v>
      </c>
      <c r="G45" s="9"/>
      <c r="H45" s="9"/>
      <c r="I45" s="9"/>
      <c r="J45" s="9"/>
      <c r="K45" s="9"/>
      <c r="L45" s="9"/>
    </row>
    <row r="46" spans="1:19" s="10" customFormat="1" ht="12" customHeight="1">
      <c r="A46" s="11" t="s">
        <v>44</v>
      </c>
      <c r="B46" s="12"/>
      <c r="C46" s="12"/>
      <c r="D46" s="13"/>
      <c r="E46" s="13"/>
      <c r="F46" s="13"/>
      <c r="G46" s="9"/>
      <c r="H46" s="9"/>
      <c r="I46" s="9"/>
      <c r="J46" s="9"/>
      <c r="K46" s="9"/>
      <c r="L46" s="9"/>
    </row>
    <row r="47" spans="1:19" s="10" customFormat="1" ht="12" customHeight="1">
      <c r="A47" s="14"/>
      <c r="B47" s="15" t="s">
        <v>45</v>
      </c>
      <c r="C47" s="16"/>
      <c r="D47" s="17">
        <v>974</v>
      </c>
      <c r="E47" s="17">
        <v>866</v>
      </c>
      <c r="F47" s="17">
        <v>957</v>
      </c>
      <c r="G47" s="9"/>
      <c r="H47" s="9"/>
      <c r="I47" s="9"/>
      <c r="J47" s="9"/>
      <c r="K47" s="9"/>
      <c r="L47" s="9"/>
    </row>
    <row r="48" spans="1:19" s="10" customFormat="1" ht="12" customHeight="1">
      <c r="A48" s="14"/>
      <c r="B48" s="15" t="s">
        <v>46</v>
      </c>
      <c r="C48" s="16"/>
      <c r="D48" s="17">
        <v>3630</v>
      </c>
      <c r="E48" s="17">
        <v>3145</v>
      </c>
      <c r="F48" s="17">
        <v>3098</v>
      </c>
      <c r="G48" s="9"/>
      <c r="H48" s="9"/>
      <c r="I48" s="9"/>
      <c r="J48" s="9"/>
      <c r="K48" s="9"/>
      <c r="L48" s="9"/>
    </row>
    <row r="49" spans="1:19" s="10" customFormat="1" ht="12" customHeight="1">
      <c r="A49" s="14"/>
      <c r="B49" s="20" t="s">
        <v>47</v>
      </c>
      <c r="C49" s="16"/>
      <c r="D49" s="17"/>
      <c r="E49" s="17"/>
      <c r="F49" s="17"/>
      <c r="G49" s="9"/>
      <c r="H49" s="9"/>
      <c r="I49" s="9"/>
      <c r="J49" s="9"/>
      <c r="K49" s="9"/>
      <c r="L49" s="9"/>
    </row>
    <row r="50" spans="1:19" s="10" customFormat="1" ht="12" customHeight="1">
      <c r="A50" s="14"/>
      <c r="B50" s="16"/>
      <c r="C50" s="18" t="s">
        <v>48</v>
      </c>
      <c r="D50" s="19">
        <f t="shared" ref="D50:F50" si="18">SUM(D47:D49)</f>
        <v>4604</v>
      </c>
      <c r="E50" s="19">
        <f t="shared" si="18"/>
        <v>4011</v>
      </c>
      <c r="F50" s="19">
        <f t="shared" si="18"/>
        <v>4055</v>
      </c>
      <c r="G50" s="9"/>
      <c r="H50" s="9"/>
      <c r="I50" s="9"/>
      <c r="J50" s="9"/>
      <c r="K50" s="9"/>
      <c r="L50" s="9"/>
    </row>
    <row r="51" spans="1:19" s="10" customFormat="1" ht="12" customHeight="1">
      <c r="A51" s="33" t="s">
        <v>49</v>
      </c>
      <c r="B51" s="16"/>
      <c r="C51" s="16"/>
      <c r="D51" s="17"/>
      <c r="E51" s="17"/>
      <c r="F51" s="17"/>
      <c r="G51" s="9"/>
      <c r="H51" s="9"/>
      <c r="I51" s="9"/>
      <c r="J51" s="9"/>
      <c r="K51" s="9"/>
      <c r="L51" s="9"/>
    </row>
    <row r="52" spans="1:19" s="10" customFormat="1" ht="12" customHeight="1">
      <c r="A52" s="14"/>
      <c r="B52" s="15" t="s">
        <v>45</v>
      </c>
      <c r="C52" s="16"/>
      <c r="D52" s="17">
        <v>869</v>
      </c>
      <c r="E52" s="17">
        <v>958</v>
      </c>
      <c r="F52" s="17">
        <v>869</v>
      </c>
      <c r="G52" s="9"/>
      <c r="H52" s="9"/>
      <c r="I52" s="9"/>
      <c r="J52" s="9"/>
      <c r="K52" s="9"/>
      <c r="L52" s="9"/>
    </row>
    <row r="53" spans="1:19" s="10" customFormat="1" ht="12" customHeight="1">
      <c r="A53" s="14"/>
      <c r="B53" s="15" t="s">
        <v>46</v>
      </c>
      <c r="C53" s="16"/>
      <c r="D53" s="17">
        <v>3486</v>
      </c>
      <c r="E53" s="17">
        <v>2998</v>
      </c>
      <c r="F53" s="17">
        <v>3010</v>
      </c>
      <c r="G53" s="9"/>
      <c r="H53" s="9"/>
      <c r="I53" s="9"/>
      <c r="J53" s="9"/>
      <c r="K53" s="9"/>
      <c r="L53" s="9"/>
    </row>
    <row r="54" spans="1:19" s="10" customFormat="1" ht="12" customHeight="1">
      <c r="A54" s="14"/>
      <c r="B54" s="20" t="s">
        <v>50</v>
      </c>
      <c r="C54" s="16"/>
      <c r="D54" s="17"/>
      <c r="E54" s="17"/>
      <c r="F54" s="17"/>
      <c r="G54" s="9"/>
      <c r="H54" s="9"/>
      <c r="I54" s="9"/>
      <c r="J54" s="9"/>
      <c r="K54" s="9"/>
      <c r="L54" s="9"/>
    </row>
    <row r="55" spans="1:19" s="10" customFormat="1" ht="12" customHeight="1">
      <c r="A55" s="25"/>
      <c r="B55" s="26"/>
      <c r="C55" s="27" t="s">
        <v>51</v>
      </c>
      <c r="D55" s="28">
        <f>SUM(D52:D54)</f>
        <v>4355</v>
      </c>
      <c r="E55" s="28">
        <f>SUM(E52:E54)</f>
        <v>3956</v>
      </c>
      <c r="F55" s="28">
        <f>SUM(F52:F54)</f>
        <v>3879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19" s="10" customFormat="1" ht="12" customHeight="1">
      <c r="A56" s="118" t="s">
        <v>52</v>
      </c>
      <c r="B56" s="119"/>
      <c r="C56" s="119"/>
      <c r="D56" s="120">
        <f t="shared" ref="D56:F56" si="19">D50-D55</f>
        <v>249</v>
      </c>
      <c r="E56" s="120">
        <f t="shared" si="19"/>
        <v>55</v>
      </c>
      <c r="F56" s="120">
        <f t="shared" si="19"/>
        <v>176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19" s="10" customFormat="1" ht="12" customHeight="1">
      <c r="A57" s="36" t="s">
        <v>53</v>
      </c>
      <c r="B57" s="12"/>
      <c r="C57" s="12"/>
      <c r="D57" s="13"/>
      <c r="E57" s="13"/>
      <c r="F57" s="13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 s="10" customFormat="1" ht="12" customHeight="1">
      <c r="A58" s="37" t="s">
        <v>54</v>
      </c>
      <c r="B58" s="16"/>
      <c r="C58" s="16"/>
      <c r="D58" s="17"/>
      <c r="E58" s="17"/>
      <c r="F58" s="17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s="10" customFormat="1" ht="12" customHeight="1">
      <c r="A59" s="14"/>
      <c r="B59" s="16"/>
      <c r="C59" s="18" t="s">
        <v>55</v>
      </c>
      <c r="D59" s="19">
        <f t="shared" ref="D59:F59" si="20">D12+D37+D50</f>
        <v>5073894</v>
      </c>
      <c r="E59" s="19">
        <f t="shared" si="20"/>
        <v>4938652</v>
      </c>
      <c r="F59" s="19">
        <f t="shared" si="20"/>
        <v>4911352</v>
      </c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19" s="10" customFormat="1" ht="12" customHeight="1">
      <c r="A60" s="25"/>
      <c r="B60" s="26"/>
      <c r="C60" s="27" t="s">
        <v>56</v>
      </c>
      <c r="D60" s="28">
        <f t="shared" ref="D60:F60" si="21">D28+D43+D55+D57+D58</f>
        <v>4913847.3209876539</v>
      </c>
      <c r="E60" s="28">
        <f t="shared" si="21"/>
        <v>4760739.3703703703</v>
      </c>
      <c r="F60" s="28">
        <f t="shared" si="21"/>
        <v>4737165.666666667</v>
      </c>
      <c r="G60" s="9"/>
      <c r="H60" s="1"/>
      <c r="I60" s="1"/>
      <c r="J60" s="1"/>
      <c r="K60" s="1"/>
      <c r="L60" s="9"/>
      <c r="M60" s="9"/>
      <c r="N60" s="9"/>
      <c r="O60" s="9"/>
      <c r="P60" s="9"/>
      <c r="Q60" s="9"/>
      <c r="R60" s="9"/>
      <c r="S60" s="9"/>
    </row>
    <row r="61" spans="1:19" s="10" customFormat="1" ht="12" customHeight="1">
      <c r="A61" s="123" t="s">
        <v>57</v>
      </c>
      <c r="B61" s="124"/>
      <c r="C61" s="124"/>
      <c r="D61" s="125">
        <f t="shared" ref="D61:F61" si="22">D59-D60</f>
        <v>160046.67901234608</v>
      </c>
      <c r="E61" s="125">
        <f t="shared" si="22"/>
        <v>177912.62962962966</v>
      </c>
      <c r="F61" s="125">
        <f t="shared" si="22"/>
        <v>174186.33333333302</v>
      </c>
      <c r="G61" s="9"/>
      <c r="H61" s="1"/>
      <c r="I61" s="1"/>
      <c r="J61" s="1"/>
      <c r="K61" s="1"/>
      <c r="L61" s="9"/>
      <c r="M61" s="9"/>
      <c r="N61" s="9"/>
      <c r="O61" s="9"/>
      <c r="P61" s="9"/>
      <c r="Q61" s="9"/>
      <c r="R61" s="9"/>
      <c r="S61" s="9"/>
    </row>
    <row r="62" spans="1:19" ht="13.5" customHeight="1">
      <c r="A62" s="2"/>
      <c r="B62" s="2"/>
      <c r="C62" s="2"/>
      <c r="D62" s="3"/>
      <c r="E62" s="3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3.5" customHeight="1">
      <c r="A63" s="115" t="s">
        <v>98</v>
      </c>
      <c r="B63" s="2"/>
      <c r="C63" s="2"/>
      <c r="D63" s="3"/>
      <c r="E63" s="3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5.75" customHeight="1">
      <c r="A64" s="2"/>
      <c r="B64" s="2"/>
      <c r="C64" s="108"/>
      <c r="D64" s="117" t="s">
        <v>0</v>
      </c>
      <c r="E64" s="117" t="s">
        <v>1</v>
      </c>
      <c r="F64" s="117" t="s">
        <v>2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3.8">
      <c r="A65" s="1"/>
      <c r="B65" s="1"/>
      <c r="C65" s="40" t="s">
        <v>58</v>
      </c>
      <c r="D65" s="116">
        <f>SUM(D3:D5)</f>
        <v>5018010</v>
      </c>
      <c r="E65" s="116">
        <f>SUM(E3:E5)</f>
        <v>4882081</v>
      </c>
      <c r="F65" s="116">
        <f>SUM(F3:F5)</f>
        <v>4863420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3.8">
      <c r="A66" s="1"/>
      <c r="B66" s="41"/>
      <c r="C66" s="107" t="s">
        <v>88</v>
      </c>
      <c r="D66" s="116">
        <f>D59-D60</f>
        <v>160046.67901234608</v>
      </c>
      <c r="E66" s="116">
        <f>E59-E60</f>
        <v>177912.62962962966</v>
      </c>
      <c r="F66" s="116">
        <f>F59-F60</f>
        <v>174186.33333333302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3.8">
      <c r="A67" s="1"/>
      <c r="B67" s="1"/>
      <c r="C67" s="107" t="s">
        <v>97</v>
      </c>
      <c r="D67" s="109">
        <f>D66/D65</f>
        <v>3.1894451986414156E-2</v>
      </c>
      <c r="E67" s="109">
        <f t="shared" ref="E67:F67" si="23">E66/E65</f>
        <v>3.6441965962799402E-2</v>
      </c>
      <c r="F67" s="109">
        <f t="shared" si="23"/>
        <v>3.5815605753427224E-2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3.8">
      <c r="A68" s="1"/>
      <c r="B68" s="1"/>
      <c r="C68" s="1"/>
      <c r="D68" s="106"/>
      <c r="E68" s="106"/>
      <c r="F68" s="106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3.8">
      <c r="A69" s="1"/>
      <c r="B69" s="1"/>
      <c r="C69" s="41" t="s">
        <v>84</v>
      </c>
      <c r="D69" s="8">
        <f>E61-D61</f>
        <v>17865.950617283583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3.8">
      <c r="A70" s="1"/>
      <c r="B70" s="1"/>
      <c r="C70" s="41" t="s">
        <v>85</v>
      </c>
      <c r="D70" s="106">
        <f>(D61-E61)/E61</f>
        <v>-0.10041979962005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3.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3.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3.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3.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3.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3.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3.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3.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3.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3.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3.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3.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3.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3.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3.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3.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3.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3.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3.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3.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3.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3.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3.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3.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3.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3.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3.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3.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3.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3.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3.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3.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3.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3.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3.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3.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3.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3.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3.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3.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3.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3.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3.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3.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3.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3.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3.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3.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3.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3.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3.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3.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3.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3.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3.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3.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3.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3.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3.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3.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3.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3.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3.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3.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3.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3.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3.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3.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3.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3.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3.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3.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3.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3.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3.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3.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3.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3.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3.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3.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3.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3.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3.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3.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3.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3.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3.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3.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3.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3.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3.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3.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3.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3.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3.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3.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3.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3.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3.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3.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3.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3.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3.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3.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3.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3.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3.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3.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3.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3.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3.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3.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3.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3.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3.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3.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3.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3.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3.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3.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3.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3.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3.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3.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3.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3.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3.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3.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3.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3.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3.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3.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3.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3.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3.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3.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3.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3.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3.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3.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3.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3.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3.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3.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3.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3.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3.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3.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3.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3.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3.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3.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3.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3.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3.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3.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3.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3.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3.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3.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3.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3.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3.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3.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3.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3.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3.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3.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3.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3.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3.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3.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3.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3.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3.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3.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3.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3.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3.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3.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3.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3.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3.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3.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3.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3.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3.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3.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3.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3.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3.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3.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3.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3.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3.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3.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3.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3.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3.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3.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3.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3.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3.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3.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3.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3.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3.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3.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3.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3.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3.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3.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3.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3.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3.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3.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3.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3.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3.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3.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3.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3.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3.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3.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3.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3.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3.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3.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3.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3.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3.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3.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3.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3.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3.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3.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3.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3.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3.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3.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3.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3.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3.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3.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3.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3.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3.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3.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3.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3.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3.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3.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3.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3.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3.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3.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3.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3.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3.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3.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3.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3.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3.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3.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3.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3.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3.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3.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3.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3.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3.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3.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3.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3.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3.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3.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3.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3.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3.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3.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3.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3.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3.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3.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3.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3.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3.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3.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3.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3.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3.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3.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3.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3.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3.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3.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3.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3.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3.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3.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3.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3.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3.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3.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3.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3.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3.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3.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3.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3.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3.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3.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3.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3.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3.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3.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3.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3.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3.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3.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3.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3.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3.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3.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3.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3.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3.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3.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3.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3.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3.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3.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3.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3.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3.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3.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3.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3.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3.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3.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3.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3.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3.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3.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3.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3.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3.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3.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3.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3.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3.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3.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3.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3.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3.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3.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3.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3.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3.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3.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3.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3.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3.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3.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3.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3.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3.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3.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3.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3.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3.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3.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3.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3.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3.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3.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3.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3.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3.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3.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3.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3.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3.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3.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3.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3.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3.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3.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3.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3.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3.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3.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3.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3.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3.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3.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3.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3.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3.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3.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3.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3.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3.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3.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3.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3.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3.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3.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3.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3.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3.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3.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3.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3.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3.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3.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3.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3.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3.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3.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3.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3.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3.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3.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3.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3.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3.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3.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3.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3.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3.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3.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3.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3.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3.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3.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3.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3.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3.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3.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3.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3.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3.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3.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3.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3.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3.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3.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3.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3.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3.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3.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3.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3.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3.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3.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3.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3.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3.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3.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3.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3.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3.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3.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3.8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3.8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3.8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3.8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3.8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3.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3.8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3.8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3.8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3.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3.8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3.8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3.8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3.8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3.8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3.8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3.8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3.8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3.8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3.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3.8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3.8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3.8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3.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3.8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3.8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3.8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3.8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3.8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3.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3.8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3.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3.8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3.8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3.8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3.8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3.8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3.8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3.8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3.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3.8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3.8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3.8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3.8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3.8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3.8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3.8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3.8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3.8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3.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3.8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3.8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3.8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3.8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3.8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3.8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3.8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3.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3.8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3.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3.8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3.8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3.8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3.8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3.8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3.8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3.8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3.8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3.8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3.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3.8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3.8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3.8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3.8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3.8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3.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3.8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3.8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3.8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3.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3.8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3.8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3.8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3.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3.8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3.8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3.8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3.8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3.8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3.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3.8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3.8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3.8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3.8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3.8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3.8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3.8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3.8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3.8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3.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3.8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3.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3.8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3.8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3.8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3.8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3.8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3.8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3.8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3.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3.8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3.8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3.8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3.8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3.8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3.8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3.8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3.8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3.8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3.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3.8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3.8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3.8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3.8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3.8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3.8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3.8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3.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3.8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3.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3.8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3.8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3.8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3.8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3.8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3.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3.8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3.8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3.8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3.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3.8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3.8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3.8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3.8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3.8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3.8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3.8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3.8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3.8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3.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3.8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3.8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3.8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3.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3.8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3.8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3.8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3.8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3.8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3.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3.8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3.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3.8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3.8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3.8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3.8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3.8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3.8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3.8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3.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3.8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3.8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3.8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3.8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3.8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3.8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3.8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3.8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3.8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3.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3.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3.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3.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3.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3.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3.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3.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3.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3.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3.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3.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3.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3.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3.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3.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3.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3.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3.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3.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3.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3.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3.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3.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3.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3.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3.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3.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3.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3.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3.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3.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3.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3.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3.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3.8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3.8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3.8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3.8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3.8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3.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3.8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3.8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3.8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3.8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3.8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3.8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3.8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3.8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3.8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3.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3.8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3.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3.8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3.8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3.8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3.8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3.8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3.8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3.8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3.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3.8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3.8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 spans="1:19" ht="13.8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  <row r="992" spans="1:19" ht="13.8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</row>
    <row r="993" spans="1:19" ht="13.8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</row>
    <row r="994" spans="1:19" ht="13.8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</row>
    <row r="995" spans="1:19" ht="13.8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</row>
    <row r="996" spans="1:19" ht="13.8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</row>
    <row r="997" spans="1:19" ht="13.8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</row>
    <row r="998" spans="1:19" ht="13.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</row>
    <row r="999" spans="1:19" ht="13.8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</row>
    <row r="1000" spans="1:19" ht="13.8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</row>
    <row r="1001" spans="1:19" ht="13.8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</row>
    <row r="1002" spans="1:19" ht="13.8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</row>
    <row r="1003" spans="1:19" ht="13.8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</row>
    <row r="1004" spans="1:19" ht="13.8">
      <c r="A1004" s="1"/>
      <c r="B1004" s="1"/>
      <c r="C1004" s="1"/>
      <c r="D1004" s="1"/>
      <c r="E1004" s="1"/>
      <c r="F1004" s="1"/>
      <c r="G1004" s="1"/>
      <c r="L1004" s="1"/>
      <c r="M1004" s="1"/>
      <c r="N1004" s="1"/>
      <c r="O1004" s="1"/>
      <c r="P1004" s="1"/>
      <c r="Q1004" s="1"/>
      <c r="R1004" s="1"/>
      <c r="S1004" s="1"/>
    </row>
    <row r="1005" spans="1:19" ht="13.8">
      <c r="A1005" s="1"/>
      <c r="B1005" s="1"/>
      <c r="C1005" s="1"/>
      <c r="D1005" s="1"/>
      <c r="E1005" s="1"/>
      <c r="F1005" s="1"/>
      <c r="G1005" s="1"/>
      <c r="L1005" s="1"/>
      <c r="M1005" s="1"/>
      <c r="N1005" s="1"/>
      <c r="O1005" s="1"/>
      <c r="P1005" s="1"/>
      <c r="Q1005" s="1"/>
      <c r="R1005" s="1"/>
      <c r="S1005" s="1"/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974"/>
  <sheetViews>
    <sheetView workbookViewId="0">
      <selection activeCell="G42" sqref="G42"/>
    </sheetView>
  </sheetViews>
  <sheetFormatPr baseColWidth="10" defaultColWidth="15.109375" defaultRowHeight="15" customHeight="1"/>
  <cols>
    <col min="1" max="1" width="3.5546875" style="6" customWidth="1"/>
    <col min="2" max="2" width="3.33203125" style="6" customWidth="1"/>
    <col min="3" max="3" width="28.33203125" style="6" customWidth="1"/>
    <col min="4" max="4" width="10.109375" style="6" customWidth="1"/>
    <col min="5" max="5" width="7.6640625" style="6" customWidth="1"/>
    <col min="6" max="6" width="10.109375" style="6" customWidth="1"/>
    <col min="7" max="7" width="7.6640625" style="6" customWidth="1"/>
    <col min="8" max="8" width="10.109375" style="6" customWidth="1"/>
    <col min="9" max="9" width="7.6640625" style="6" customWidth="1"/>
    <col min="10" max="19" width="11.44140625" style="6" customWidth="1"/>
    <col min="20" max="16384" width="15.109375" style="6"/>
  </cols>
  <sheetData>
    <row r="1" spans="1:26" ht="33.75" customHeight="1">
      <c r="A1" s="137" t="s">
        <v>77</v>
      </c>
      <c r="B1" s="138"/>
      <c r="C1" s="139"/>
      <c r="D1" s="140" t="s">
        <v>0</v>
      </c>
      <c r="E1" s="141"/>
      <c r="F1" s="140" t="s">
        <v>1</v>
      </c>
      <c r="G1" s="141"/>
      <c r="H1" s="140" t="s">
        <v>2</v>
      </c>
      <c r="I1" s="141"/>
      <c r="J1" s="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142"/>
      <c r="B2" s="142"/>
      <c r="C2" s="142"/>
      <c r="D2" s="47" t="s">
        <v>60</v>
      </c>
      <c r="E2" s="47" t="s">
        <v>61</v>
      </c>
      <c r="F2" s="47" t="s">
        <v>60</v>
      </c>
      <c r="G2" s="47" t="s">
        <v>61</v>
      </c>
      <c r="H2" s="47" t="s">
        <v>60</v>
      </c>
      <c r="I2" s="47" t="s">
        <v>61</v>
      </c>
      <c r="J2" s="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>
      <c r="A3" s="59"/>
      <c r="B3" s="59" t="s">
        <v>5</v>
      </c>
      <c r="C3" s="59"/>
      <c r="D3" s="48"/>
      <c r="E3" s="49"/>
      <c r="F3" s="48"/>
      <c r="G3" s="48"/>
      <c r="H3" s="48">
        <f>'CR Verdi liste annexe3'!F3</f>
        <v>4825010</v>
      </c>
      <c r="I3" s="48"/>
      <c r="J3" s="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59" t="s">
        <v>62</v>
      </c>
      <c r="B4" s="59" t="s">
        <v>14</v>
      </c>
      <c r="C4" s="59"/>
      <c r="D4" s="48"/>
      <c r="E4" s="48"/>
      <c r="F4" s="48"/>
      <c r="G4" s="48"/>
      <c r="H4" s="48">
        <f>'CR Verdi liste annexe3'!F14</f>
        <v>2727477</v>
      </c>
      <c r="I4" s="48"/>
      <c r="J4" s="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>
      <c r="A5" s="59" t="s">
        <v>62</v>
      </c>
      <c r="B5" s="59" t="s">
        <v>63</v>
      </c>
      <c r="C5" s="60"/>
      <c r="D5" s="48"/>
      <c r="E5" s="49"/>
      <c r="F5" s="48"/>
      <c r="G5" s="48"/>
      <c r="H5" s="48">
        <f>'CR Verdi liste annexe3'!F15</f>
        <v>32662</v>
      </c>
      <c r="I5" s="48"/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>
      <c r="A6" s="61" t="s">
        <v>64</v>
      </c>
      <c r="B6" s="62" t="s">
        <v>65</v>
      </c>
      <c r="C6" s="63"/>
      <c r="D6" s="50"/>
      <c r="E6" s="51"/>
      <c r="F6" s="50"/>
      <c r="G6" s="51"/>
      <c r="H6" s="50">
        <f>H3-H4-H5</f>
        <v>2064871</v>
      </c>
      <c r="I6" s="51"/>
      <c r="J6" s="5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59"/>
      <c r="B7" s="59" t="s">
        <v>66</v>
      </c>
      <c r="C7" s="59"/>
      <c r="D7" s="52"/>
      <c r="E7" s="52"/>
      <c r="F7" s="52"/>
      <c r="G7" s="52"/>
      <c r="H7" s="52">
        <f>'CR Verdi liste annexe3'!F5</f>
        <v>38410</v>
      </c>
      <c r="I7" s="53"/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59" t="s">
        <v>67</v>
      </c>
      <c r="B8" s="59" t="s">
        <v>7</v>
      </c>
      <c r="C8" s="59"/>
      <c r="D8" s="48"/>
      <c r="E8" s="48"/>
      <c r="F8" s="48"/>
      <c r="G8" s="48"/>
      <c r="H8" s="48">
        <f>'CR Verdi liste annexe3'!F7</f>
        <v>0</v>
      </c>
      <c r="I8" s="54"/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59" t="s">
        <v>67</v>
      </c>
      <c r="B9" s="59" t="s">
        <v>8</v>
      </c>
      <c r="C9" s="59"/>
      <c r="D9" s="48"/>
      <c r="E9" s="48"/>
      <c r="F9" s="48"/>
      <c r="G9" s="48"/>
      <c r="H9" s="48"/>
      <c r="I9" s="54"/>
      <c r="J9" s="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61" t="s">
        <v>64</v>
      </c>
      <c r="B10" s="62" t="s">
        <v>68</v>
      </c>
      <c r="C10" s="63"/>
      <c r="D10" s="50"/>
      <c r="E10" s="55"/>
      <c r="F10" s="50"/>
      <c r="G10" s="55"/>
      <c r="H10" s="50">
        <f>SUM(H7:H9)</f>
        <v>38410</v>
      </c>
      <c r="I10" s="55"/>
      <c r="J10" s="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59"/>
      <c r="B11" s="59" t="s">
        <v>68</v>
      </c>
      <c r="C11" s="59"/>
      <c r="D11" s="48"/>
      <c r="E11" s="48"/>
      <c r="F11" s="48"/>
      <c r="G11" s="48"/>
      <c r="H11" s="48">
        <f>H10</f>
        <v>38410</v>
      </c>
      <c r="I11" s="48"/>
      <c r="J11" s="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59" t="s">
        <v>67</v>
      </c>
      <c r="B12" s="59" t="s">
        <v>65</v>
      </c>
      <c r="C12" s="59"/>
      <c r="D12" s="48"/>
      <c r="E12" s="48"/>
      <c r="F12" s="48"/>
      <c r="G12" s="48"/>
      <c r="H12" s="48">
        <f>H6</f>
        <v>2064871</v>
      </c>
      <c r="I12" s="48"/>
      <c r="J12" s="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59" t="s">
        <v>62</v>
      </c>
      <c r="B13" s="59" t="s">
        <v>69</v>
      </c>
      <c r="C13" s="59"/>
      <c r="D13" s="48"/>
      <c r="E13" s="48"/>
      <c r="F13" s="48"/>
      <c r="G13" s="48"/>
      <c r="H13" s="48">
        <f>'CR Verdi liste annexe3'!F16+'CR Verdi liste annexe3'!F17+'CR Verdi liste annexe3'!F18</f>
        <v>765583</v>
      </c>
      <c r="I13" s="48"/>
      <c r="J13" s="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61" t="s">
        <v>64</v>
      </c>
      <c r="B14" s="62" t="s">
        <v>70</v>
      </c>
      <c r="C14" s="63"/>
      <c r="D14" s="50"/>
      <c r="E14" s="56"/>
      <c r="F14" s="50"/>
      <c r="G14" s="56"/>
      <c r="H14" s="50">
        <f>H11+H12-H13</f>
        <v>1337698</v>
      </c>
      <c r="I14" s="56">
        <f>H14/($H$7+$H$3)</f>
        <v>0.2750529462806009</v>
      </c>
      <c r="J14" s="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59"/>
      <c r="B15" s="59" t="s">
        <v>70</v>
      </c>
      <c r="C15" s="59"/>
      <c r="D15" s="48"/>
      <c r="E15" s="48"/>
      <c r="F15" s="48"/>
      <c r="G15" s="48"/>
      <c r="H15" s="48">
        <f>H14</f>
        <v>1337698</v>
      </c>
      <c r="I15" s="48"/>
      <c r="J15" s="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59" t="s">
        <v>67</v>
      </c>
      <c r="B16" s="59" t="s">
        <v>9</v>
      </c>
      <c r="C16" s="59"/>
      <c r="D16" s="48"/>
      <c r="E16" s="48"/>
      <c r="F16" s="48"/>
      <c r="G16" s="48"/>
      <c r="H16" s="48">
        <f>'CR Verdi liste annexe3'!F9</f>
        <v>0</v>
      </c>
      <c r="I16" s="48"/>
      <c r="J16" s="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59" t="s">
        <v>62</v>
      </c>
      <c r="B17" s="59" t="s">
        <v>18</v>
      </c>
      <c r="C17" s="59"/>
      <c r="D17" s="48"/>
      <c r="E17" s="48"/>
      <c r="F17" s="48"/>
      <c r="G17" s="48"/>
      <c r="H17" s="48">
        <f>'CR Verdi liste annexe3'!F19</f>
        <v>98112</v>
      </c>
      <c r="I17" s="48"/>
      <c r="J17" s="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59" t="s">
        <v>62</v>
      </c>
      <c r="B18" s="59" t="s">
        <v>59</v>
      </c>
      <c r="C18" s="59"/>
      <c r="D18" s="48"/>
      <c r="E18" s="57"/>
      <c r="F18" s="48"/>
      <c r="G18" s="57"/>
      <c r="H18" s="48">
        <f>'CR Verdi liste annexe3'!F20+'CR Verdi liste annexe3'!F21</f>
        <v>860048.66666666674</v>
      </c>
      <c r="I18" s="58">
        <f>H18/($H$7+$H$3)</f>
        <v>0.17684030305148779</v>
      </c>
      <c r="J18" s="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61" t="s">
        <v>64</v>
      </c>
      <c r="B19" s="62" t="s">
        <v>71</v>
      </c>
      <c r="C19" s="63"/>
      <c r="D19" s="50"/>
      <c r="E19" s="56"/>
      <c r="F19" s="50"/>
      <c r="G19" s="56"/>
      <c r="H19" s="50">
        <f>H15+H16-H17-H18</f>
        <v>379537.33333333326</v>
      </c>
      <c r="I19" s="56">
        <f>H19/($H$7+$H$3)</f>
        <v>7.8039185045365861E-2</v>
      </c>
      <c r="J19" s="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59"/>
      <c r="B20" s="59" t="s">
        <v>71</v>
      </c>
      <c r="C20" s="59"/>
      <c r="D20" s="48"/>
      <c r="E20" s="48"/>
      <c r="F20" s="48"/>
      <c r="G20" s="48"/>
      <c r="H20" s="48">
        <f>H19</f>
        <v>379537.33333333326</v>
      </c>
      <c r="I20" s="48"/>
      <c r="J20" s="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59" t="s">
        <v>67</v>
      </c>
      <c r="B21" s="59" t="s">
        <v>82</v>
      </c>
      <c r="C21" s="59"/>
      <c r="D21" s="48"/>
      <c r="E21" s="48"/>
      <c r="F21" s="48"/>
      <c r="G21" s="48"/>
      <c r="H21" s="48">
        <f>'CR Verdi liste annexe3'!F10</f>
        <v>36412</v>
      </c>
      <c r="I21" s="48"/>
      <c r="J21" s="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59" t="s">
        <v>67</v>
      </c>
      <c r="B22" s="59" t="s">
        <v>11</v>
      </c>
      <c r="C22" s="59"/>
      <c r="D22" s="48"/>
      <c r="E22" s="48"/>
      <c r="F22" s="48"/>
      <c r="G22" s="48"/>
      <c r="H22" s="48">
        <f>'CR Verdi liste annexe3'!F11</f>
        <v>4891</v>
      </c>
      <c r="I22" s="48"/>
      <c r="J22" s="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59" t="s">
        <v>62</v>
      </c>
      <c r="B23" s="59" t="s">
        <v>81</v>
      </c>
      <c r="C23" s="59"/>
      <c r="D23" s="48"/>
      <c r="E23" s="58"/>
      <c r="F23" s="48"/>
      <c r="G23" s="58"/>
      <c r="H23" s="48">
        <f>SUM('CR Verdi liste annexe3'!F23:F26)</f>
        <v>204215</v>
      </c>
      <c r="I23" s="58">
        <f>H23/($H$7+$H$3)</f>
        <v>4.198999880742358E-2</v>
      </c>
      <c r="J23" s="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59" t="s">
        <v>62</v>
      </c>
      <c r="B24" s="59" t="s">
        <v>26</v>
      </c>
      <c r="C24" s="59"/>
      <c r="D24" s="48"/>
      <c r="E24" s="48"/>
      <c r="F24" s="48"/>
      <c r="G24" s="48"/>
      <c r="H24" s="48">
        <f>'CR Verdi liste annexe3'!F27</f>
        <v>21203</v>
      </c>
      <c r="I24" s="48"/>
      <c r="J24" s="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64" t="s">
        <v>64</v>
      </c>
      <c r="B25" s="62" t="s">
        <v>28</v>
      </c>
      <c r="C25" s="62"/>
      <c r="D25" s="50"/>
      <c r="E25" s="56"/>
      <c r="F25" s="50"/>
      <c r="G25" s="56"/>
      <c r="H25" s="50">
        <f>H20+H21+H22-H23-H24</f>
        <v>195422.33333333326</v>
      </c>
      <c r="I25" s="56">
        <f>H25/($H$7+$H$3)</f>
        <v>4.0182080374167407E-2</v>
      </c>
      <c r="J25" s="5"/>
      <c r="K25" s="1"/>
      <c r="L25" s="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8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8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8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8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8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8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8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8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8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8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8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8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8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8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8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8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8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8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8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8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8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8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8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8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8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8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8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8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8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8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8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8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8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8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8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8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8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8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8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8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8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8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8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8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8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8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8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8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8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8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8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8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8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8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8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8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8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8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8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8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8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8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8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8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8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8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8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8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8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8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8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8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8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8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8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8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8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8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8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8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8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8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8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8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8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8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8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8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8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8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8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8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8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8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8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8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8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8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8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8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8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8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8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8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8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8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8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8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8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8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8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8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8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8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8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8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8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8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8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8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8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8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8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8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8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8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8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8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8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8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8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8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8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8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8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8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8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8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8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8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8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8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8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8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8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8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8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8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8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8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8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8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8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8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8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8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8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8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8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8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8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8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</sheetData>
  <mergeCells count="5">
    <mergeCell ref="A1:C1"/>
    <mergeCell ref="D1:E1"/>
    <mergeCell ref="F1:G1"/>
    <mergeCell ref="H1:I1"/>
    <mergeCell ref="A2:C2"/>
  </mergeCells>
  <pageMargins left="0.7" right="0.7" top="0.75" bottom="0.75" header="0.3" footer="0.3"/>
  <pageSetup paperSize="9" orientation="portrait" r:id="rId1"/>
  <ignoredErrors>
    <ignoredError sqref="H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2"/>
  <sheetViews>
    <sheetView zoomScale="80" zoomScaleNormal="80" workbookViewId="0">
      <selection activeCell="J38" sqref="J38"/>
    </sheetView>
  </sheetViews>
  <sheetFormatPr baseColWidth="10" defaultColWidth="15.109375" defaultRowHeight="15" customHeight="1"/>
  <cols>
    <col min="1" max="1" width="2.44140625" customWidth="1"/>
    <col min="2" max="2" width="3.33203125" customWidth="1"/>
    <col min="3" max="3" width="36.33203125" customWidth="1"/>
    <col min="4" max="4" width="10.109375" customWidth="1"/>
    <col min="5" max="5" width="6.44140625" customWidth="1"/>
    <col min="6" max="6" width="10.109375" customWidth="1"/>
    <col min="7" max="7" width="6.5546875" customWidth="1"/>
    <col min="8" max="8" width="10.109375" customWidth="1"/>
    <col min="9" max="9" width="6.44140625" customWidth="1"/>
    <col min="10" max="19" width="11.44140625" customWidth="1"/>
  </cols>
  <sheetData>
    <row r="1" spans="1:26" ht="33.75" customHeight="1">
      <c r="A1" s="143" t="s">
        <v>77</v>
      </c>
      <c r="B1" s="144"/>
      <c r="C1" s="144"/>
      <c r="D1" s="145" t="s">
        <v>0</v>
      </c>
      <c r="E1" s="144"/>
      <c r="F1" s="145" t="s">
        <v>1</v>
      </c>
      <c r="G1" s="144"/>
      <c r="H1" s="145" t="s">
        <v>2</v>
      </c>
      <c r="I1" s="144"/>
      <c r="J1" s="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71"/>
      <c r="B2" s="146"/>
      <c r="C2" s="147"/>
      <c r="D2" s="72" t="s">
        <v>60</v>
      </c>
      <c r="E2" s="72" t="s">
        <v>61</v>
      </c>
      <c r="F2" s="72" t="s">
        <v>60</v>
      </c>
      <c r="G2" s="72" t="s">
        <v>61</v>
      </c>
      <c r="H2" s="72" t="s">
        <v>60</v>
      </c>
      <c r="I2" s="72" t="s">
        <v>61</v>
      </c>
      <c r="J2" s="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73"/>
      <c r="B3" s="73" t="s">
        <v>5</v>
      </c>
      <c r="C3" s="73"/>
      <c r="D3" s="74">
        <f>'CR Verdi liste annexe3'!D3</f>
        <v>4975500</v>
      </c>
      <c r="E3" s="75"/>
      <c r="F3" s="74">
        <f>'CR Verdi liste annexe3'!E3</f>
        <v>4842540</v>
      </c>
      <c r="G3" s="74"/>
      <c r="H3" s="74">
        <f>'CR Verdi liste annexe3'!F3</f>
        <v>4825010</v>
      </c>
      <c r="I3" s="74"/>
      <c r="J3" s="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73" t="s">
        <v>62</v>
      </c>
      <c r="B4" s="73" t="s">
        <v>14</v>
      </c>
      <c r="C4" s="73"/>
      <c r="D4" s="74">
        <f>'CR Verdi liste annexe3'!D14</f>
        <v>2842649</v>
      </c>
      <c r="E4" s="74"/>
      <c r="F4" s="74">
        <f>'CR Verdi liste annexe3'!E14</f>
        <v>2748410</v>
      </c>
      <c r="G4" s="74"/>
      <c r="H4" s="74">
        <f>'CR Verdi liste annexe3'!F14</f>
        <v>2727477</v>
      </c>
      <c r="I4" s="74"/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73" t="s">
        <v>62</v>
      </c>
      <c r="B5" s="73" t="s">
        <v>63</v>
      </c>
      <c r="C5" s="73"/>
      <c r="D5" s="74">
        <f>'CR Verdi liste annexe3'!D15</f>
        <v>38710</v>
      </c>
      <c r="E5" s="75"/>
      <c r="F5" s="74">
        <f>'CR Verdi liste annexe3'!E15</f>
        <v>35781</v>
      </c>
      <c r="G5" s="74"/>
      <c r="H5" s="74">
        <f>'CR Verdi liste annexe3'!F15</f>
        <v>32662</v>
      </c>
      <c r="I5" s="74"/>
      <c r="J5" s="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>
      <c r="A6" s="76" t="s">
        <v>64</v>
      </c>
      <c r="B6" s="77" t="s">
        <v>65</v>
      </c>
      <c r="C6" s="78"/>
      <c r="D6" s="79">
        <f>D3-D4-D5</f>
        <v>2094141</v>
      </c>
      <c r="E6" s="80"/>
      <c r="F6" s="79">
        <f>F3-F4-F5</f>
        <v>2058349</v>
      </c>
      <c r="G6" s="80"/>
      <c r="H6" s="79">
        <f>H3-H4-H5</f>
        <v>2064871</v>
      </c>
      <c r="I6" s="80"/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>
      <c r="A7" s="73"/>
      <c r="B7" s="73" t="s">
        <v>66</v>
      </c>
      <c r="C7" s="73"/>
      <c r="D7" s="81">
        <f>'CR Verdi liste annexe3'!D5</f>
        <v>42510</v>
      </c>
      <c r="E7" s="81"/>
      <c r="F7" s="81">
        <f>'CR Verdi liste annexe3'!E5</f>
        <v>39541</v>
      </c>
      <c r="G7" s="81"/>
      <c r="H7" s="81">
        <f>'CR Verdi liste annexe3'!F5</f>
        <v>38410</v>
      </c>
      <c r="I7" s="82"/>
      <c r="J7" s="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73" t="s">
        <v>67</v>
      </c>
      <c r="B8" s="73" t="s">
        <v>7</v>
      </c>
      <c r="C8" s="73"/>
      <c r="D8" s="74">
        <f>'CR Verdi liste annexe3'!D7</f>
        <v>0</v>
      </c>
      <c r="E8" s="74"/>
      <c r="F8" s="74">
        <f>'CR Verdi liste annexe3'!E7</f>
        <v>0</v>
      </c>
      <c r="G8" s="74"/>
      <c r="H8" s="74">
        <f>'CR Verdi liste annexe3'!F7</f>
        <v>0</v>
      </c>
      <c r="I8" s="83"/>
      <c r="J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73" t="s">
        <v>67</v>
      </c>
      <c r="B9" s="73" t="s">
        <v>8</v>
      </c>
      <c r="C9" s="73"/>
      <c r="D9" s="74"/>
      <c r="E9" s="74"/>
      <c r="F9" s="74"/>
      <c r="G9" s="74"/>
      <c r="H9" s="74"/>
      <c r="I9" s="83"/>
      <c r="J9" s="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76" t="s">
        <v>64</v>
      </c>
      <c r="B10" s="77" t="s">
        <v>68</v>
      </c>
      <c r="C10" s="78"/>
      <c r="D10" s="79">
        <f>SUM(D7:D9)</f>
        <v>42510</v>
      </c>
      <c r="E10" s="84"/>
      <c r="F10" s="79">
        <f>SUM(F7:F9)</f>
        <v>39541</v>
      </c>
      <c r="G10" s="84"/>
      <c r="H10" s="79">
        <f>SUM(H7:H9)</f>
        <v>38410</v>
      </c>
      <c r="I10" s="84"/>
      <c r="J10" s="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73"/>
      <c r="B11" s="73" t="s">
        <v>68</v>
      </c>
      <c r="C11" s="73"/>
      <c r="D11" s="74">
        <f>D10</f>
        <v>42510</v>
      </c>
      <c r="E11" s="74"/>
      <c r="F11" s="74">
        <f>F10</f>
        <v>39541</v>
      </c>
      <c r="G11" s="74"/>
      <c r="H11" s="74">
        <f>H10</f>
        <v>38410</v>
      </c>
      <c r="I11" s="74"/>
      <c r="J11" s="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73" t="s">
        <v>67</v>
      </c>
      <c r="B12" s="73" t="s">
        <v>65</v>
      </c>
      <c r="C12" s="73"/>
      <c r="D12" s="74">
        <f>D6</f>
        <v>2094141</v>
      </c>
      <c r="E12" s="74"/>
      <c r="F12" s="74">
        <f>F6</f>
        <v>2058349</v>
      </c>
      <c r="G12" s="74"/>
      <c r="H12" s="74">
        <f>H6</f>
        <v>2064871</v>
      </c>
      <c r="I12" s="74"/>
      <c r="J12" s="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73" t="s">
        <v>62</v>
      </c>
      <c r="B13" s="73" t="s">
        <v>69</v>
      </c>
      <c r="C13" s="73"/>
      <c r="D13" s="74">
        <f>'CR Verdi liste annexe3'!D16+'CR Verdi liste annexe3'!D17+'CR Verdi liste annexe3'!D18</f>
        <v>771495</v>
      </c>
      <c r="E13" s="74"/>
      <c r="F13" s="74">
        <f>'CR Verdi liste annexe3'!E16+'CR Verdi liste annexe3'!E17+'CR Verdi liste annexe3'!E18</f>
        <v>762408</v>
      </c>
      <c r="G13" s="74"/>
      <c r="H13" s="74">
        <f>'CR Verdi liste annexe3'!F16+'CR Verdi liste annexe3'!F17+'CR Verdi liste annexe3'!F18</f>
        <v>765583</v>
      </c>
      <c r="I13" s="74"/>
      <c r="J13" s="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76" t="s">
        <v>64</v>
      </c>
      <c r="B14" s="77" t="s">
        <v>70</v>
      </c>
      <c r="C14" s="78"/>
      <c r="D14" s="79">
        <f>D11+D12-D13</f>
        <v>1365156</v>
      </c>
      <c r="E14" s="85">
        <f>D14/($D$7+$D$3)</f>
        <v>0.27205127132070284</v>
      </c>
      <c r="F14" s="79">
        <f>F11+F12-F13</f>
        <v>1335482</v>
      </c>
      <c r="G14" s="85">
        <f>F14/($F$7+$F$3)</f>
        <v>0.27354769410831159</v>
      </c>
      <c r="H14" s="79">
        <f>H11+H12-H13</f>
        <v>1337698</v>
      </c>
      <c r="I14" s="85">
        <f>H14/($H$7+$H$3)</f>
        <v>0.2750529462806009</v>
      </c>
      <c r="J14" s="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73"/>
      <c r="B15" s="73" t="s">
        <v>70</v>
      </c>
      <c r="C15" s="73"/>
      <c r="D15" s="74">
        <f>D14</f>
        <v>1365156</v>
      </c>
      <c r="E15" s="74"/>
      <c r="F15" s="74">
        <f>F14</f>
        <v>1335482</v>
      </c>
      <c r="G15" s="74"/>
      <c r="H15" s="74">
        <f>H14</f>
        <v>1337698</v>
      </c>
      <c r="I15" s="74"/>
      <c r="J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73" t="s">
        <v>67</v>
      </c>
      <c r="B16" s="73" t="s">
        <v>9</v>
      </c>
      <c r="C16" s="73"/>
      <c r="D16" s="74">
        <f>'CR Verdi liste annexe3'!D9</f>
        <v>0</v>
      </c>
      <c r="E16" s="74"/>
      <c r="F16" s="74">
        <f>'CR Verdi liste annexe3'!E9</f>
        <v>0</v>
      </c>
      <c r="G16" s="74"/>
      <c r="H16" s="74">
        <f>'CR Verdi liste annexe3'!F9</f>
        <v>0</v>
      </c>
      <c r="I16" s="74"/>
      <c r="J16" s="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73" t="s">
        <v>62</v>
      </c>
      <c r="B17" s="73" t="s">
        <v>18</v>
      </c>
      <c r="C17" s="73"/>
      <c r="D17" s="74">
        <f>'CR Verdi liste annexe3'!D19</f>
        <v>99745</v>
      </c>
      <c r="E17" s="74"/>
      <c r="F17" s="74">
        <f>'CR Verdi liste annexe3'!E19</f>
        <v>98754</v>
      </c>
      <c r="G17" s="74"/>
      <c r="H17" s="74">
        <f>'CR Verdi liste annexe3'!F19</f>
        <v>98112</v>
      </c>
      <c r="I17" s="74"/>
      <c r="J17" s="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73" t="s">
        <v>62</v>
      </c>
      <c r="B18" s="73" t="s">
        <v>59</v>
      </c>
      <c r="C18" s="73"/>
      <c r="D18" s="74">
        <f>'CR Verdi liste annexe3'!D20+'CR Verdi liste annexe3'!D21</f>
        <v>912809.32098765438</v>
      </c>
      <c r="E18" s="86">
        <f>D18/($D$7+$D$3)</f>
        <v>0.18190663649288352</v>
      </c>
      <c r="F18" s="74">
        <f>'CR Verdi liste annexe3'!E20+'CR Verdi liste annexe3'!E21</f>
        <v>874409.37037037034</v>
      </c>
      <c r="G18" s="86">
        <f>F18/($F$7+$F$3)</f>
        <v>0.17910587111733098</v>
      </c>
      <c r="H18" s="74">
        <f>'CR Verdi liste annexe3'!F20+'CR Verdi liste annexe3'!F21</f>
        <v>860048.66666666674</v>
      </c>
      <c r="I18" s="87">
        <f>H18/($H$7+$H$3)</f>
        <v>0.17684030305148779</v>
      </c>
      <c r="J18" s="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76" t="s">
        <v>64</v>
      </c>
      <c r="B19" s="77" t="s">
        <v>71</v>
      </c>
      <c r="C19" s="78"/>
      <c r="D19" s="79">
        <f>D15+D16-D17-D18</f>
        <v>352601.67901234562</v>
      </c>
      <c r="E19" s="85">
        <f>D19/($D$7+$D$3)</f>
        <v>7.0267233228380493E-2</v>
      </c>
      <c r="F19" s="79">
        <f>F15+F16-F17-F18</f>
        <v>362318.62962962966</v>
      </c>
      <c r="G19" s="85">
        <f>F19/($F$7+$F$3)</f>
        <v>7.4213973432564861E-2</v>
      </c>
      <c r="H19" s="79">
        <f>H15+H16-H17-H18</f>
        <v>379537.33333333326</v>
      </c>
      <c r="I19" s="85">
        <f>H19/($H$7+$H$3)</f>
        <v>7.8039185045365861E-2</v>
      </c>
      <c r="J19" s="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73"/>
      <c r="B20" s="73" t="s">
        <v>71</v>
      </c>
      <c r="C20" s="73"/>
      <c r="D20" s="74">
        <f>D19</f>
        <v>352601.67901234562</v>
      </c>
      <c r="E20" s="74"/>
      <c r="F20" s="74">
        <f>F19</f>
        <v>362318.62962962966</v>
      </c>
      <c r="G20" s="74"/>
      <c r="H20" s="74">
        <f>H19</f>
        <v>379537.33333333326</v>
      </c>
      <c r="I20" s="74"/>
      <c r="J20" s="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73" t="s">
        <v>67</v>
      </c>
      <c r="B21" s="73" t="s">
        <v>72</v>
      </c>
      <c r="C21" s="73"/>
      <c r="D21" s="74">
        <f>'CR Verdi liste annexe3'!D10</f>
        <v>43540</v>
      </c>
      <c r="E21" s="74"/>
      <c r="F21" s="74">
        <f>'CR Verdi liste annexe3'!E10</f>
        <v>44870</v>
      </c>
      <c r="G21" s="74"/>
      <c r="H21" s="74">
        <f>'CR Verdi liste annexe3'!F10</f>
        <v>36412</v>
      </c>
      <c r="I21" s="74"/>
      <c r="J21" s="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73" t="s">
        <v>67</v>
      </c>
      <c r="B22" s="73" t="s">
        <v>11</v>
      </c>
      <c r="C22" s="73"/>
      <c r="D22" s="74">
        <f>'CR Verdi liste annexe3'!D11</f>
        <v>5200</v>
      </c>
      <c r="E22" s="74"/>
      <c r="F22" s="74">
        <f>'CR Verdi liste annexe3'!E11</f>
        <v>5700</v>
      </c>
      <c r="G22" s="74"/>
      <c r="H22" s="74">
        <f>'CR Verdi liste annexe3'!F11</f>
        <v>4891</v>
      </c>
      <c r="I22" s="74"/>
      <c r="J22" s="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73" t="s">
        <v>62</v>
      </c>
      <c r="B23" s="73" t="s">
        <v>93</v>
      </c>
      <c r="C23" s="73"/>
      <c r="D23" s="74">
        <f>SUM('CR Verdi liste annexe3'!D23:D26)</f>
        <v>206300</v>
      </c>
      <c r="E23" s="87"/>
      <c r="F23" s="74">
        <f>'CR Verdi liste annexe3'!E23</f>
        <v>201560</v>
      </c>
      <c r="G23" s="87"/>
      <c r="H23" s="74">
        <f>SUM('CR Verdi liste annexe3'!F23:F26)</f>
        <v>204215</v>
      </c>
      <c r="I23" s="87">
        <f>H23/($H$7+$H$3)</f>
        <v>4.198999880742358E-2</v>
      </c>
      <c r="J23" s="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73" t="s">
        <v>62</v>
      </c>
      <c r="B24" s="73" t="s">
        <v>26</v>
      </c>
      <c r="C24" s="73"/>
      <c r="D24" s="74">
        <f>'CR Verdi liste annexe3'!D27</f>
        <v>14520</v>
      </c>
      <c r="E24" s="74"/>
      <c r="F24" s="74">
        <f>'CR Verdi liste annexe3'!E27</f>
        <v>13881</v>
      </c>
      <c r="G24" s="74"/>
      <c r="H24" s="74">
        <f>'CR Verdi liste annexe3'!F27</f>
        <v>21203</v>
      </c>
      <c r="I24" s="74"/>
      <c r="J24" s="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88" t="s">
        <v>64</v>
      </c>
      <c r="B25" s="77" t="s">
        <v>28</v>
      </c>
      <c r="C25" s="77"/>
      <c r="D25" s="79">
        <f>D20+D21+D22-D23-D24</f>
        <v>180521.67901234562</v>
      </c>
      <c r="E25" s="85">
        <f>D25/($D$7+$D$3)</f>
        <v>3.5974754735910372E-2</v>
      </c>
      <c r="F25" s="79">
        <f>F20+F21+F22-F23-F24</f>
        <v>197447.62962962966</v>
      </c>
      <c r="G25" s="85">
        <f>F25/($F$7+$F$3)</f>
        <v>4.0443333412458676E-2</v>
      </c>
      <c r="H25" s="79">
        <f>H20+H21+H22-H23-H24</f>
        <v>195422.33333333326</v>
      </c>
      <c r="I25" s="85">
        <f>H25/($H$7+$H$3)</f>
        <v>4.0182080374167407E-2</v>
      </c>
      <c r="J25" s="4"/>
      <c r="K25" s="1"/>
      <c r="L25" s="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8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8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8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8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8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8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8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8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8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8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8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8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8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8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8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8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8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8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8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8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8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8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8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8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8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8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8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8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8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8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8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8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8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8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8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8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8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8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8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8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8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8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8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8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8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8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8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8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8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8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8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8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8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8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8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8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8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8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8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8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8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8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8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8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8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8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8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8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8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8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8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8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8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8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8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8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8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8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8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8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8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8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8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8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8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8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8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8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8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8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8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8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8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8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8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8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8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8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8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8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8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8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8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8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8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8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8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8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8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8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8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8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8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8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8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8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8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8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8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8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8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8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8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8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8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8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8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8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8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8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8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8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8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8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8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8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8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8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8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8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8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8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8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8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8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8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8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8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8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8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8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8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8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8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8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8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8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8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8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8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8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8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8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8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8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8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8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8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</sheetData>
  <mergeCells count="5">
    <mergeCell ref="A1:C1"/>
    <mergeCell ref="D1:E1"/>
    <mergeCell ref="F1:G1"/>
    <mergeCell ref="H1:I1"/>
    <mergeCell ref="B2:C2"/>
  </mergeCells>
  <pageMargins left="0.7" right="0.7" top="0.75" bottom="0.75" header="0.3" footer="0.3"/>
  <pageSetup paperSize="9" orientation="portrait" r:id="rId1"/>
  <ignoredErrors>
    <ignoredError sqref="E15:G17 E14:G14 E20:G22 E18:F18 E19:G19 G25" formula="1"/>
    <ignoredError sqref="D24:H24 D25 H25 D23 F23 H23" formulaRange="1"/>
    <ignoredError sqref="E25:F25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38"/>
  <sheetViews>
    <sheetView tabSelected="1" zoomScale="110" zoomScaleNormal="110" workbookViewId="0"/>
  </sheetViews>
  <sheetFormatPr baseColWidth="10" defaultRowHeight="13.8"/>
  <cols>
    <col min="1" max="1" width="3" style="104" customWidth="1"/>
    <col min="2" max="2" width="3.33203125" style="104" customWidth="1"/>
    <col min="3" max="3" width="43.109375" style="104" customWidth="1"/>
    <col min="4" max="6" width="8.6640625" style="105" customWidth="1"/>
    <col min="7" max="256" width="11.44140625" style="89"/>
    <col min="257" max="257" width="3" style="89" customWidth="1"/>
    <col min="258" max="258" width="3.33203125" style="89" customWidth="1"/>
    <col min="259" max="259" width="43.109375" style="89" customWidth="1"/>
    <col min="260" max="262" width="8.6640625" style="89" customWidth="1"/>
    <col min="263" max="512" width="11.44140625" style="89"/>
    <col min="513" max="513" width="3" style="89" customWidth="1"/>
    <col min="514" max="514" width="3.33203125" style="89" customWidth="1"/>
    <col min="515" max="515" width="43.109375" style="89" customWidth="1"/>
    <col min="516" max="518" width="8.6640625" style="89" customWidth="1"/>
    <col min="519" max="768" width="11.44140625" style="89"/>
    <col min="769" max="769" width="3" style="89" customWidth="1"/>
    <col min="770" max="770" width="3.33203125" style="89" customWidth="1"/>
    <col min="771" max="771" width="43.109375" style="89" customWidth="1"/>
    <col min="772" max="774" width="8.6640625" style="89" customWidth="1"/>
    <col min="775" max="1024" width="11.44140625" style="89"/>
    <col min="1025" max="1025" width="3" style="89" customWidth="1"/>
    <col min="1026" max="1026" width="3.33203125" style="89" customWidth="1"/>
    <col min="1027" max="1027" width="43.109375" style="89" customWidth="1"/>
    <col min="1028" max="1030" width="8.6640625" style="89" customWidth="1"/>
    <col min="1031" max="1280" width="11.44140625" style="89"/>
    <col min="1281" max="1281" width="3" style="89" customWidth="1"/>
    <col min="1282" max="1282" width="3.33203125" style="89" customWidth="1"/>
    <col min="1283" max="1283" width="43.109375" style="89" customWidth="1"/>
    <col min="1284" max="1286" width="8.6640625" style="89" customWidth="1"/>
    <col min="1287" max="1536" width="11.44140625" style="89"/>
    <col min="1537" max="1537" width="3" style="89" customWidth="1"/>
    <col min="1538" max="1538" width="3.33203125" style="89" customWidth="1"/>
    <col min="1539" max="1539" width="43.109375" style="89" customWidth="1"/>
    <col min="1540" max="1542" width="8.6640625" style="89" customWidth="1"/>
    <col min="1543" max="1792" width="11.44140625" style="89"/>
    <col min="1793" max="1793" width="3" style="89" customWidth="1"/>
    <col min="1794" max="1794" width="3.33203125" style="89" customWidth="1"/>
    <col min="1795" max="1795" width="43.109375" style="89" customWidth="1"/>
    <col min="1796" max="1798" width="8.6640625" style="89" customWidth="1"/>
    <col min="1799" max="2048" width="11.44140625" style="89"/>
    <col min="2049" max="2049" width="3" style="89" customWidth="1"/>
    <col min="2050" max="2050" width="3.33203125" style="89" customWidth="1"/>
    <col min="2051" max="2051" width="43.109375" style="89" customWidth="1"/>
    <col min="2052" max="2054" width="8.6640625" style="89" customWidth="1"/>
    <col min="2055" max="2304" width="11.44140625" style="89"/>
    <col min="2305" max="2305" width="3" style="89" customWidth="1"/>
    <col min="2306" max="2306" width="3.33203125" style="89" customWidth="1"/>
    <col min="2307" max="2307" width="43.109375" style="89" customWidth="1"/>
    <col min="2308" max="2310" width="8.6640625" style="89" customWidth="1"/>
    <col min="2311" max="2560" width="11.44140625" style="89"/>
    <col min="2561" max="2561" width="3" style="89" customWidth="1"/>
    <col min="2562" max="2562" width="3.33203125" style="89" customWidth="1"/>
    <col min="2563" max="2563" width="43.109375" style="89" customWidth="1"/>
    <col min="2564" max="2566" width="8.6640625" style="89" customWidth="1"/>
    <col min="2567" max="2816" width="11.44140625" style="89"/>
    <col min="2817" max="2817" width="3" style="89" customWidth="1"/>
    <col min="2818" max="2818" width="3.33203125" style="89" customWidth="1"/>
    <col min="2819" max="2819" width="43.109375" style="89" customWidth="1"/>
    <col min="2820" max="2822" width="8.6640625" style="89" customWidth="1"/>
    <col min="2823" max="3072" width="11.44140625" style="89"/>
    <col min="3073" max="3073" width="3" style="89" customWidth="1"/>
    <col min="3074" max="3074" width="3.33203125" style="89" customWidth="1"/>
    <col min="3075" max="3075" width="43.109375" style="89" customWidth="1"/>
    <col min="3076" max="3078" width="8.6640625" style="89" customWidth="1"/>
    <col min="3079" max="3328" width="11.44140625" style="89"/>
    <col min="3329" max="3329" width="3" style="89" customWidth="1"/>
    <col min="3330" max="3330" width="3.33203125" style="89" customWidth="1"/>
    <col min="3331" max="3331" width="43.109375" style="89" customWidth="1"/>
    <col min="3332" max="3334" width="8.6640625" style="89" customWidth="1"/>
    <col min="3335" max="3584" width="11.44140625" style="89"/>
    <col min="3585" max="3585" width="3" style="89" customWidth="1"/>
    <col min="3586" max="3586" width="3.33203125" style="89" customWidth="1"/>
    <col min="3587" max="3587" width="43.109375" style="89" customWidth="1"/>
    <col min="3588" max="3590" width="8.6640625" style="89" customWidth="1"/>
    <col min="3591" max="3840" width="11.44140625" style="89"/>
    <col min="3841" max="3841" width="3" style="89" customWidth="1"/>
    <col min="3842" max="3842" width="3.33203125" style="89" customWidth="1"/>
    <col min="3843" max="3843" width="43.109375" style="89" customWidth="1"/>
    <col min="3844" max="3846" width="8.6640625" style="89" customWidth="1"/>
    <col min="3847" max="4096" width="11.44140625" style="89"/>
    <col min="4097" max="4097" width="3" style="89" customWidth="1"/>
    <col min="4098" max="4098" width="3.33203125" style="89" customWidth="1"/>
    <col min="4099" max="4099" width="43.109375" style="89" customWidth="1"/>
    <col min="4100" max="4102" width="8.6640625" style="89" customWidth="1"/>
    <col min="4103" max="4352" width="11.44140625" style="89"/>
    <col min="4353" max="4353" width="3" style="89" customWidth="1"/>
    <col min="4354" max="4354" width="3.33203125" style="89" customWidth="1"/>
    <col min="4355" max="4355" width="43.109375" style="89" customWidth="1"/>
    <col min="4356" max="4358" width="8.6640625" style="89" customWidth="1"/>
    <col min="4359" max="4608" width="11.44140625" style="89"/>
    <col min="4609" max="4609" width="3" style="89" customWidth="1"/>
    <col min="4610" max="4610" width="3.33203125" style="89" customWidth="1"/>
    <col min="4611" max="4611" width="43.109375" style="89" customWidth="1"/>
    <col min="4612" max="4614" width="8.6640625" style="89" customWidth="1"/>
    <col min="4615" max="4864" width="11.44140625" style="89"/>
    <col min="4865" max="4865" width="3" style="89" customWidth="1"/>
    <col min="4866" max="4866" width="3.33203125" style="89" customWidth="1"/>
    <col min="4867" max="4867" width="43.109375" style="89" customWidth="1"/>
    <col min="4868" max="4870" width="8.6640625" style="89" customWidth="1"/>
    <col min="4871" max="5120" width="11.44140625" style="89"/>
    <col min="5121" max="5121" width="3" style="89" customWidth="1"/>
    <col min="5122" max="5122" width="3.33203125" style="89" customWidth="1"/>
    <col min="5123" max="5123" width="43.109375" style="89" customWidth="1"/>
    <col min="5124" max="5126" width="8.6640625" style="89" customWidth="1"/>
    <col min="5127" max="5376" width="11.44140625" style="89"/>
    <col min="5377" max="5377" width="3" style="89" customWidth="1"/>
    <col min="5378" max="5378" width="3.33203125" style="89" customWidth="1"/>
    <col min="5379" max="5379" width="43.109375" style="89" customWidth="1"/>
    <col min="5380" max="5382" width="8.6640625" style="89" customWidth="1"/>
    <col min="5383" max="5632" width="11.44140625" style="89"/>
    <col min="5633" max="5633" width="3" style="89" customWidth="1"/>
    <col min="5634" max="5634" width="3.33203125" style="89" customWidth="1"/>
    <col min="5635" max="5635" width="43.109375" style="89" customWidth="1"/>
    <col min="5636" max="5638" width="8.6640625" style="89" customWidth="1"/>
    <col min="5639" max="5888" width="11.44140625" style="89"/>
    <col min="5889" max="5889" width="3" style="89" customWidth="1"/>
    <col min="5890" max="5890" width="3.33203125" style="89" customWidth="1"/>
    <col min="5891" max="5891" width="43.109375" style="89" customWidth="1"/>
    <col min="5892" max="5894" width="8.6640625" style="89" customWidth="1"/>
    <col min="5895" max="6144" width="11.44140625" style="89"/>
    <col min="6145" max="6145" width="3" style="89" customWidth="1"/>
    <col min="6146" max="6146" width="3.33203125" style="89" customWidth="1"/>
    <col min="6147" max="6147" width="43.109375" style="89" customWidth="1"/>
    <col min="6148" max="6150" width="8.6640625" style="89" customWidth="1"/>
    <col min="6151" max="6400" width="11.44140625" style="89"/>
    <col min="6401" max="6401" width="3" style="89" customWidth="1"/>
    <col min="6402" max="6402" width="3.33203125" style="89" customWidth="1"/>
    <col min="6403" max="6403" width="43.109375" style="89" customWidth="1"/>
    <col min="6404" max="6406" width="8.6640625" style="89" customWidth="1"/>
    <col min="6407" max="6656" width="11.44140625" style="89"/>
    <col min="6657" max="6657" width="3" style="89" customWidth="1"/>
    <col min="6658" max="6658" width="3.33203125" style="89" customWidth="1"/>
    <col min="6659" max="6659" width="43.109375" style="89" customWidth="1"/>
    <col min="6660" max="6662" width="8.6640625" style="89" customWidth="1"/>
    <col min="6663" max="6912" width="11.44140625" style="89"/>
    <col min="6913" max="6913" width="3" style="89" customWidth="1"/>
    <col min="6914" max="6914" width="3.33203125" style="89" customWidth="1"/>
    <col min="6915" max="6915" width="43.109375" style="89" customWidth="1"/>
    <col min="6916" max="6918" width="8.6640625" style="89" customWidth="1"/>
    <col min="6919" max="7168" width="11.44140625" style="89"/>
    <col min="7169" max="7169" width="3" style="89" customWidth="1"/>
    <col min="7170" max="7170" width="3.33203125" style="89" customWidth="1"/>
    <col min="7171" max="7171" width="43.109375" style="89" customWidth="1"/>
    <col min="7172" max="7174" width="8.6640625" style="89" customWidth="1"/>
    <col min="7175" max="7424" width="11.44140625" style="89"/>
    <col min="7425" max="7425" width="3" style="89" customWidth="1"/>
    <col min="7426" max="7426" width="3.33203125" style="89" customWidth="1"/>
    <col min="7427" max="7427" width="43.109375" style="89" customWidth="1"/>
    <col min="7428" max="7430" width="8.6640625" style="89" customWidth="1"/>
    <col min="7431" max="7680" width="11.44140625" style="89"/>
    <col min="7681" max="7681" width="3" style="89" customWidth="1"/>
    <col min="7682" max="7682" width="3.33203125" style="89" customWidth="1"/>
    <col min="7683" max="7683" width="43.109375" style="89" customWidth="1"/>
    <col min="7684" max="7686" width="8.6640625" style="89" customWidth="1"/>
    <col min="7687" max="7936" width="11.44140625" style="89"/>
    <col min="7937" max="7937" width="3" style="89" customWidth="1"/>
    <col min="7938" max="7938" width="3.33203125" style="89" customWidth="1"/>
    <col min="7939" max="7939" width="43.109375" style="89" customWidth="1"/>
    <col min="7940" max="7942" width="8.6640625" style="89" customWidth="1"/>
    <col min="7943" max="8192" width="11.44140625" style="89"/>
    <col min="8193" max="8193" width="3" style="89" customWidth="1"/>
    <col min="8194" max="8194" width="3.33203125" style="89" customWidth="1"/>
    <col min="8195" max="8195" width="43.109375" style="89" customWidth="1"/>
    <col min="8196" max="8198" width="8.6640625" style="89" customWidth="1"/>
    <col min="8199" max="8448" width="11.44140625" style="89"/>
    <col min="8449" max="8449" width="3" style="89" customWidth="1"/>
    <col min="8450" max="8450" width="3.33203125" style="89" customWidth="1"/>
    <col min="8451" max="8451" width="43.109375" style="89" customWidth="1"/>
    <col min="8452" max="8454" width="8.6640625" style="89" customWidth="1"/>
    <col min="8455" max="8704" width="11.44140625" style="89"/>
    <col min="8705" max="8705" width="3" style="89" customWidth="1"/>
    <col min="8706" max="8706" width="3.33203125" style="89" customWidth="1"/>
    <col min="8707" max="8707" width="43.109375" style="89" customWidth="1"/>
    <col min="8708" max="8710" width="8.6640625" style="89" customWidth="1"/>
    <col min="8711" max="8960" width="11.44140625" style="89"/>
    <col min="8961" max="8961" width="3" style="89" customWidth="1"/>
    <col min="8962" max="8962" width="3.33203125" style="89" customWidth="1"/>
    <col min="8963" max="8963" width="43.109375" style="89" customWidth="1"/>
    <col min="8964" max="8966" width="8.6640625" style="89" customWidth="1"/>
    <col min="8967" max="9216" width="11.44140625" style="89"/>
    <col min="9217" max="9217" width="3" style="89" customWidth="1"/>
    <col min="9218" max="9218" width="3.33203125" style="89" customWidth="1"/>
    <col min="9219" max="9219" width="43.109375" style="89" customWidth="1"/>
    <col min="9220" max="9222" width="8.6640625" style="89" customWidth="1"/>
    <col min="9223" max="9472" width="11.44140625" style="89"/>
    <col min="9473" max="9473" width="3" style="89" customWidth="1"/>
    <col min="9474" max="9474" width="3.33203125" style="89" customWidth="1"/>
    <col min="9475" max="9475" width="43.109375" style="89" customWidth="1"/>
    <col min="9476" max="9478" width="8.6640625" style="89" customWidth="1"/>
    <col min="9479" max="9728" width="11.44140625" style="89"/>
    <col min="9729" max="9729" width="3" style="89" customWidth="1"/>
    <col min="9730" max="9730" width="3.33203125" style="89" customWidth="1"/>
    <col min="9731" max="9731" width="43.109375" style="89" customWidth="1"/>
    <col min="9732" max="9734" width="8.6640625" style="89" customWidth="1"/>
    <col min="9735" max="9984" width="11.44140625" style="89"/>
    <col min="9985" max="9985" width="3" style="89" customWidth="1"/>
    <col min="9986" max="9986" width="3.33203125" style="89" customWidth="1"/>
    <col min="9987" max="9987" width="43.109375" style="89" customWidth="1"/>
    <col min="9988" max="9990" width="8.6640625" style="89" customWidth="1"/>
    <col min="9991" max="10240" width="11.44140625" style="89"/>
    <col min="10241" max="10241" width="3" style="89" customWidth="1"/>
    <col min="10242" max="10242" width="3.33203125" style="89" customWidth="1"/>
    <col min="10243" max="10243" width="43.109375" style="89" customWidth="1"/>
    <col min="10244" max="10246" width="8.6640625" style="89" customWidth="1"/>
    <col min="10247" max="10496" width="11.44140625" style="89"/>
    <col min="10497" max="10497" width="3" style="89" customWidth="1"/>
    <col min="10498" max="10498" width="3.33203125" style="89" customWidth="1"/>
    <col min="10499" max="10499" width="43.109375" style="89" customWidth="1"/>
    <col min="10500" max="10502" width="8.6640625" style="89" customWidth="1"/>
    <col min="10503" max="10752" width="11.44140625" style="89"/>
    <col min="10753" max="10753" width="3" style="89" customWidth="1"/>
    <col min="10754" max="10754" width="3.33203125" style="89" customWidth="1"/>
    <col min="10755" max="10755" width="43.109375" style="89" customWidth="1"/>
    <col min="10756" max="10758" width="8.6640625" style="89" customWidth="1"/>
    <col min="10759" max="11008" width="11.44140625" style="89"/>
    <col min="11009" max="11009" width="3" style="89" customWidth="1"/>
    <col min="11010" max="11010" width="3.33203125" style="89" customWidth="1"/>
    <col min="11011" max="11011" width="43.109375" style="89" customWidth="1"/>
    <col min="11012" max="11014" width="8.6640625" style="89" customWidth="1"/>
    <col min="11015" max="11264" width="11.44140625" style="89"/>
    <col min="11265" max="11265" width="3" style="89" customWidth="1"/>
    <col min="11266" max="11266" width="3.33203125" style="89" customWidth="1"/>
    <col min="11267" max="11267" width="43.109375" style="89" customWidth="1"/>
    <col min="11268" max="11270" width="8.6640625" style="89" customWidth="1"/>
    <col min="11271" max="11520" width="11.44140625" style="89"/>
    <col min="11521" max="11521" width="3" style="89" customWidth="1"/>
    <col min="11522" max="11522" width="3.33203125" style="89" customWidth="1"/>
    <col min="11523" max="11523" width="43.109375" style="89" customWidth="1"/>
    <col min="11524" max="11526" width="8.6640625" style="89" customWidth="1"/>
    <col min="11527" max="11776" width="11.44140625" style="89"/>
    <col min="11777" max="11777" width="3" style="89" customWidth="1"/>
    <col min="11778" max="11778" width="3.33203125" style="89" customWidth="1"/>
    <col min="11779" max="11779" width="43.109375" style="89" customWidth="1"/>
    <col min="11780" max="11782" width="8.6640625" style="89" customWidth="1"/>
    <col min="11783" max="12032" width="11.44140625" style="89"/>
    <col min="12033" max="12033" width="3" style="89" customWidth="1"/>
    <col min="12034" max="12034" width="3.33203125" style="89" customWidth="1"/>
    <col min="12035" max="12035" width="43.109375" style="89" customWidth="1"/>
    <col min="12036" max="12038" width="8.6640625" style="89" customWidth="1"/>
    <col min="12039" max="12288" width="11.44140625" style="89"/>
    <col min="12289" max="12289" width="3" style="89" customWidth="1"/>
    <col min="12290" max="12290" width="3.33203125" style="89" customWidth="1"/>
    <col min="12291" max="12291" width="43.109375" style="89" customWidth="1"/>
    <col min="12292" max="12294" width="8.6640625" style="89" customWidth="1"/>
    <col min="12295" max="12544" width="11.44140625" style="89"/>
    <col min="12545" max="12545" width="3" style="89" customWidth="1"/>
    <col min="12546" max="12546" width="3.33203125" style="89" customWidth="1"/>
    <col min="12547" max="12547" width="43.109375" style="89" customWidth="1"/>
    <col min="12548" max="12550" width="8.6640625" style="89" customWidth="1"/>
    <col min="12551" max="12800" width="11.44140625" style="89"/>
    <col min="12801" max="12801" width="3" style="89" customWidth="1"/>
    <col min="12802" max="12802" width="3.33203125" style="89" customWidth="1"/>
    <col min="12803" max="12803" width="43.109375" style="89" customWidth="1"/>
    <col min="12804" max="12806" width="8.6640625" style="89" customWidth="1"/>
    <col min="12807" max="13056" width="11.44140625" style="89"/>
    <col min="13057" max="13057" width="3" style="89" customWidth="1"/>
    <col min="13058" max="13058" width="3.33203125" style="89" customWidth="1"/>
    <col min="13059" max="13059" width="43.109375" style="89" customWidth="1"/>
    <col min="13060" max="13062" width="8.6640625" style="89" customWidth="1"/>
    <col min="13063" max="13312" width="11.44140625" style="89"/>
    <col min="13313" max="13313" width="3" style="89" customWidth="1"/>
    <col min="13314" max="13314" width="3.33203125" style="89" customWidth="1"/>
    <col min="13315" max="13315" width="43.109375" style="89" customWidth="1"/>
    <col min="13316" max="13318" width="8.6640625" style="89" customWidth="1"/>
    <col min="13319" max="13568" width="11.44140625" style="89"/>
    <col min="13569" max="13569" width="3" style="89" customWidth="1"/>
    <col min="13570" max="13570" width="3.33203125" style="89" customWidth="1"/>
    <col min="13571" max="13571" width="43.109375" style="89" customWidth="1"/>
    <col min="13572" max="13574" width="8.6640625" style="89" customWidth="1"/>
    <col min="13575" max="13824" width="11.44140625" style="89"/>
    <col min="13825" max="13825" width="3" style="89" customWidth="1"/>
    <col min="13826" max="13826" width="3.33203125" style="89" customWidth="1"/>
    <col min="13827" max="13827" width="43.109375" style="89" customWidth="1"/>
    <col min="13828" max="13830" width="8.6640625" style="89" customWidth="1"/>
    <col min="13831" max="14080" width="11.44140625" style="89"/>
    <col min="14081" max="14081" width="3" style="89" customWidth="1"/>
    <col min="14082" max="14082" width="3.33203125" style="89" customWidth="1"/>
    <col min="14083" max="14083" width="43.109375" style="89" customWidth="1"/>
    <col min="14084" max="14086" width="8.6640625" style="89" customWidth="1"/>
    <col min="14087" max="14336" width="11.44140625" style="89"/>
    <col min="14337" max="14337" width="3" style="89" customWidth="1"/>
    <col min="14338" max="14338" width="3.33203125" style="89" customWidth="1"/>
    <col min="14339" max="14339" width="43.109375" style="89" customWidth="1"/>
    <col min="14340" max="14342" width="8.6640625" style="89" customWidth="1"/>
    <col min="14343" max="14592" width="11.44140625" style="89"/>
    <col min="14593" max="14593" width="3" style="89" customWidth="1"/>
    <col min="14594" max="14594" width="3.33203125" style="89" customWidth="1"/>
    <col min="14595" max="14595" width="43.109375" style="89" customWidth="1"/>
    <col min="14596" max="14598" width="8.6640625" style="89" customWidth="1"/>
    <col min="14599" max="14848" width="11.44140625" style="89"/>
    <col min="14849" max="14849" width="3" style="89" customWidth="1"/>
    <col min="14850" max="14850" width="3.33203125" style="89" customWidth="1"/>
    <col min="14851" max="14851" width="43.109375" style="89" customWidth="1"/>
    <col min="14852" max="14854" width="8.6640625" style="89" customWidth="1"/>
    <col min="14855" max="15104" width="11.44140625" style="89"/>
    <col min="15105" max="15105" width="3" style="89" customWidth="1"/>
    <col min="15106" max="15106" width="3.33203125" style="89" customWidth="1"/>
    <col min="15107" max="15107" width="43.109375" style="89" customWidth="1"/>
    <col min="15108" max="15110" width="8.6640625" style="89" customWidth="1"/>
    <col min="15111" max="15360" width="11.44140625" style="89"/>
    <col min="15361" max="15361" width="3" style="89" customWidth="1"/>
    <col min="15362" max="15362" width="3.33203125" style="89" customWidth="1"/>
    <col min="15363" max="15363" width="43.109375" style="89" customWidth="1"/>
    <col min="15364" max="15366" width="8.6640625" style="89" customWidth="1"/>
    <col min="15367" max="15616" width="11.44140625" style="89"/>
    <col min="15617" max="15617" width="3" style="89" customWidth="1"/>
    <col min="15618" max="15618" width="3.33203125" style="89" customWidth="1"/>
    <col min="15619" max="15619" width="43.109375" style="89" customWidth="1"/>
    <col min="15620" max="15622" width="8.6640625" style="89" customWidth="1"/>
    <col min="15623" max="15872" width="11.44140625" style="89"/>
    <col min="15873" max="15873" width="3" style="89" customWidth="1"/>
    <col min="15874" max="15874" width="3.33203125" style="89" customWidth="1"/>
    <col min="15875" max="15875" width="43.109375" style="89" customWidth="1"/>
    <col min="15876" max="15878" width="8.6640625" style="89" customWidth="1"/>
    <col min="15879" max="16128" width="11.44140625" style="89"/>
    <col min="16129" max="16129" width="3" style="89" customWidth="1"/>
    <col min="16130" max="16130" width="3.33203125" style="89" customWidth="1"/>
    <col min="16131" max="16131" width="43.109375" style="89" customWidth="1"/>
    <col min="16132" max="16134" width="8.6640625" style="89" customWidth="1"/>
    <col min="16135" max="16384" width="11.44140625" style="89"/>
  </cols>
  <sheetData>
    <row r="1" spans="1:6" ht="15.6">
      <c r="A1" s="126" t="s">
        <v>99</v>
      </c>
    </row>
    <row r="3" spans="1:6" ht="24.75" customHeight="1">
      <c r="A3" s="148" t="s">
        <v>94</v>
      </c>
      <c r="B3" s="149"/>
      <c r="C3" s="150"/>
      <c r="D3" s="129" t="s">
        <v>0</v>
      </c>
      <c r="E3" s="130" t="s">
        <v>1</v>
      </c>
      <c r="F3" s="130" t="s">
        <v>2</v>
      </c>
    </row>
    <row r="4" spans="1:6" s="93" customFormat="1" ht="12" customHeight="1">
      <c r="A4" s="90"/>
      <c r="B4" s="91" t="s">
        <v>100</v>
      </c>
      <c r="C4" s="91"/>
      <c r="D4" s="92">
        <v>3004</v>
      </c>
      <c r="E4" s="92">
        <v>3052</v>
      </c>
      <c r="F4" s="92">
        <v>3142</v>
      </c>
    </row>
    <row r="5" spans="1:6" s="93" customFormat="1" ht="13.2">
      <c r="A5" s="90"/>
      <c r="B5" s="91" t="s">
        <v>95</v>
      </c>
      <c r="C5" s="91"/>
      <c r="D5" s="92">
        <v>867</v>
      </c>
      <c r="E5" s="92">
        <v>758</v>
      </c>
      <c r="F5" s="92">
        <v>689</v>
      </c>
    </row>
    <row r="6" spans="1:6">
      <c r="A6" s="90"/>
      <c r="B6" s="94"/>
      <c r="C6" s="95" t="s">
        <v>6</v>
      </c>
      <c r="D6" s="96">
        <f>SUM(D4:D5)</f>
        <v>3871</v>
      </c>
      <c r="E6" s="96">
        <f>SUM(E4:E5)</f>
        <v>3810</v>
      </c>
      <c r="F6" s="96">
        <f>SUM(F4:F5)</f>
        <v>3831</v>
      </c>
    </row>
    <row r="7" spans="1:6" s="93" customFormat="1" ht="12" customHeight="1">
      <c r="A7" s="90"/>
      <c r="B7" s="91" t="s">
        <v>7</v>
      </c>
      <c r="C7" s="91"/>
      <c r="D7" s="92">
        <v>0</v>
      </c>
      <c r="E7" s="92">
        <v>0</v>
      </c>
      <c r="F7" s="92">
        <v>0</v>
      </c>
    </row>
    <row r="8" spans="1:6" s="93" customFormat="1" ht="13.5" customHeight="1">
      <c r="A8" s="90"/>
      <c r="B8" s="91" t="s">
        <v>8</v>
      </c>
      <c r="C8" s="91"/>
      <c r="D8" s="92">
        <v>0</v>
      </c>
      <c r="E8" s="92">
        <v>0</v>
      </c>
      <c r="F8" s="92">
        <v>0</v>
      </c>
    </row>
    <row r="9" spans="1:6" s="93" customFormat="1" ht="13.2">
      <c r="A9" s="90"/>
      <c r="B9" s="91" t="s">
        <v>9</v>
      </c>
      <c r="C9" s="91"/>
      <c r="D9" s="92">
        <v>75</v>
      </c>
      <c r="E9" s="92">
        <v>75</v>
      </c>
      <c r="F9" s="92">
        <v>70</v>
      </c>
    </row>
    <row r="10" spans="1:6" s="93" customFormat="1" ht="13.2">
      <c r="A10" s="90"/>
      <c r="B10" s="97" t="s">
        <v>10</v>
      </c>
      <c r="C10" s="91"/>
      <c r="D10" s="92">
        <v>15</v>
      </c>
      <c r="E10" s="92">
        <v>18</v>
      </c>
      <c r="F10" s="92">
        <v>58</v>
      </c>
    </row>
    <row r="11" spans="1:6" s="93" customFormat="1" ht="13.2">
      <c r="A11" s="90"/>
      <c r="B11" s="91" t="s">
        <v>11</v>
      </c>
      <c r="C11" s="91"/>
      <c r="D11" s="92">
        <v>57</v>
      </c>
      <c r="E11" s="92">
        <v>58</v>
      </c>
      <c r="F11" s="92">
        <v>65</v>
      </c>
    </row>
    <row r="12" spans="1:6">
      <c r="A12" s="90"/>
      <c r="B12" s="91"/>
      <c r="C12" s="95" t="s">
        <v>12</v>
      </c>
      <c r="D12" s="96">
        <f>SUM(D6:D11)</f>
        <v>4018</v>
      </c>
      <c r="E12" s="96">
        <f>SUM(E6:E11)</f>
        <v>3961</v>
      </c>
      <c r="F12" s="96">
        <f>SUM(F6:F11)</f>
        <v>4024</v>
      </c>
    </row>
    <row r="13" spans="1:6" s="93" customFormat="1" ht="12" customHeight="1">
      <c r="A13" s="90"/>
      <c r="B13" s="91" t="s">
        <v>14</v>
      </c>
      <c r="C13" s="94"/>
      <c r="D13" s="92">
        <v>1671</v>
      </c>
      <c r="E13" s="92">
        <v>1741</v>
      </c>
      <c r="F13" s="92">
        <v>1772</v>
      </c>
    </row>
    <row r="14" spans="1:6" s="93" customFormat="1" ht="12" customHeight="1">
      <c r="A14" s="90"/>
      <c r="B14" s="91"/>
      <c r="C14" s="91" t="s">
        <v>101</v>
      </c>
      <c r="D14" s="92">
        <v>22</v>
      </c>
      <c r="E14" s="92">
        <v>-26</v>
      </c>
      <c r="F14" s="92">
        <v>21</v>
      </c>
    </row>
    <row r="15" spans="1:6" s="93" customFormat="1" ht="12" customHeight="1">
      <c r="A15" s="90"/>
      <c r="B15" s="91" t="s">
        <v>102</v>
      </c>
      <c r="C15" s="91"/>
      <c r="D15" s="92">
        <v>208</v>
      </c>
      <c r="E15" s="92">
        <v>156</v>
      </c>
      <c r="F15" s="92">
        <v>89</v>
      </c>
    </row>
    <row r="16" spans="1:6" s="93" customFormat="1" ht="12" customHeight="1">
      <c r="A16" s="90"/>
      <c r="B16" s="91"/>
      <c r="C16" s="91" t="s">
        <v>101</v>
      </c>
      <c r="D16" s="92">
        <v>9</v>
      </c>
      <c r="E16" s="92">
        <v>10</v>
      </c>
      <c r="F16" s="92">
        <v>12</v>
      </c>
    </row>
    <row r="17" spans="1:6" s="93" customFormat="1" ht="12" customHeight="1">
      <c r="A17" s="90"/>
      <c r="B17" s="91" t="s">
        <v>17</v>
      </c>
      <c r="C17" s="91"/>
      <c r="D17" s="92">
        <v>665</v>
      </c>
      <c r="E17" s="92">
        <v>708</v>
      </c>
      <c r="F17" s="92">
        <v>699</v>
      </c>
    </row>
    <row r="18" spans="1:6" s="93" customFormat="1" ht="12" customHeight="1">
      <c r="A18" s="90"/>
      <c r="B18" s="91" t="s">
        <v>103</v>
      </c>
      <c r="C18" s="91"/>
      <c r="D18" s="92">
        <v>47</v>
      </c>
      <c r="E18" s="92">
        <v>48</v>
      </c>
      <c r="F18" s="92">
        <v>49</v>
      </c>
    </row>
    <row r="19" spans="1:6" s="93" customFormat="1" ht="12" customHeight="1">
      <c r="A19" s="90"/>
      <c r="B19" s="91" t="s">
        <v>19</v>
      </c>
      <c r="C19" s="91"/>
      <c r="D19" s="92">
        <v>468</v>
      </c>
      <c r="E19" s="92">
        <v>458</v>
      </c>
      <c r="F19" s="92">
        <v>459</v>
      </c>
    </row>
    <row r="20" spans="1:6" s="93" customFormat="1" ht="12" customHeight="1">
      <c r="A20" s="90"/>
      <c r="B20" s="91" t="s">
        <v>20</v>
      </c>
      <c r="C20" s="91"/>
      <c r="D20" s="92">
        <v>210</v>
      </c>
      <c r="E20" s="92">
        <v>205</v>
      </c>
      <c r="F20" s="92">
        <v>206</v>
      </c>
    </row>
    <row r="21" spans="1:6" s="93" customFormat="1" ht="12" customHeight="1">
      <c r="A21" s="90"/>
      <c r="B21" s="97" t="s">
        <v>104</v>
      </c>
      <c r="C21" s="97"/>
      <c r="D21" s="92">
        <v>255</v>
      </c>
      <c r="E21" s="92">
        <v>226</v>
      </c>
      <c r="F21" s="92">
        <v>203</v>
      </c>
    </row>
    <row r="22" spans="1:6" s="93" customFormat="1" ht="12" customHeight="1">
      <c r="A22" s="90"/>
      <c r="B22" s="91" t="s">
        <v>26</v>
      </c>
      <c r="C22" s="94"/>
      <c r="D22" s="92">
        <v>46</v>
      </c>
      <c r="E22" s="92">
        <v>46</v>
      </c>
      <c r="F22" s="92">
        <v>78</v>
      </c>
    </row>
    <row r="23" spans="1:6">
      <c r="A23" s="98"/>
      <c r="B23" s="99"/>
      <c r="C23" s="100" t="s">
        <v>27</v>
      </c>
      <c r="D23" s="101">
        <f>SUM(D13:D22)</f>
        <v>3601</v>
      </c>
      <c r="E23" s="101">
        <f>SUM(E13:E22)</f>
        <v>3572</v>
      </c>
      <c r="F23" s="101">
        <f>SUM(F13:F22)</f>
        <v>3588</v>
      </c>
    </row>
    <row r="24" spans="1:6" ht="15" customHeight="1">
      <c r="A24" s="154" t="s">
        <v>28</v>
      </c>
      <c r="B24" s="157"/>
      <c r="C24" s="158"/>
      <c r="D24" s="127">
        <f>D12-D23</f>
        <v>417</v>
      </c>
      <c r="E24" s="127">
        <f>E12-E23</f>
        <v>389</v>
      </c>
      <c r="F24" s="127">
        <f>F12-F23</f>
        <v>436</v>
      </c>
    </row>
    <row r="25" spans="1:6" s="93" customFormat="1" ht="13.2">
      <c r="A25" s="90"/>
      <c r="B25" s="91" t="s">
        <v>96</v>
      </c>
      <c r="C25" s="91"/>
      <c r="D25" s="92">
        <v>89</v>
      </c>
      <c r="E25" s="92">
        <v>85</v>
      </c>
      <c r="F25" s="92">
        <v>80</v>
      </c>
    </row>
    <row r="26" spans="1:6" ht="13.5" customHeight="1">
      <c r="A26" s="90"/>
      <c r="B26" s="91"/>
      <c r="C26" s="95" t="s">
        <v>36</v>
      </c>
      <c r="D26" s="96">
        <f>SUM(D25:D25)</f>
        <v>89</v>
      </c>
      <c r="E26" s="96">
        <f>SUM(E25:E25)</f>
        <v>85</v>
      </c>
      <c r="F26" s="96">
        <f>SUM(F25:F25)</f>
        <v>80</v>
      </c>
    </row>
    <row r="27" spans="1:6" s="93" customFormat="1" ht="13.5" customHeight="1">
      <c r="A27" s="102"/>
      <c r="B27" s="91" t="s">
        <v>39</v>
      </c>
      <c r="C27" s="91"/>
      <c r="D27" s="92">
        <v>250</v>
      </c>
      <c r="E27" s="92">
        <v>188</v>
      </c>
      <c r="F27" s="92">
        <v>161</v>
      </c>
    </row>
    <row r="28" spans="1:6">
      <c r="A28" s="103"/>
      <c r="B28" s="99"/>
      <c r="C28" s="100" t="s">
        <v>42</v>
      </c>
      <c r="D28" s="101">
        <f>SUM(D27:D27)</f>
        <v>250</v>
      </c>
      <c r="E28" s="101">
        <f>SUM(E27:E27)</f>
        <v>188</v>
      </c>
      <c r="F28" s="101">
        <f>SUM(F27:F27)</f>
        <v>161</v>
      </c>
    </row>
    <row r="29" spans="1:6" ht="15.75" customHeight="1">
      <c r="A29" s="154" t="s">
        <v>43</v>
      </c>
      <c r="B29" s="155"/>
      <c r="C29" s="156"/>
      <c r="D29" s="127">
        <f>D26-D28</f>
        <v>-161</v>
      </c>
      <c r="E29" s="127">
        <f>E26-E28</f>
        <v>-103</v>
      </c>
      <c r="F29" s="127">
        <f>F26-F28</f>
        <v>-81</v>
      </c>
    </row>
    <row r="30" spans="1:6" s="93" customFormat="1" ht="13.2">
      <c r="A30" s="90"/>
      <c r="B30" s="91" t="s">
        <v>106</v>
      </c>
      <c r="C30" s="91"/>
      <c r="D30" s="92">
        <v>85</v>
      </c>
      <c r="E30" s="92">
        <v>98</v>
      </c>
      <c r="F30" s="92">
        <v>36</v>
      </c>
    </row>
    <row r="31" spans="1:6" ht="13.5" customHeight="1">
      <c r="A31" s="90"/>
      <c r="B31" s="91"/>
      <c r="C31" s="95" t="s">
        <v>48</v>
      </c>
      <c r="D31" s="96">
        <f>SUM(D30:D30)</f>
        <v>85</v>
      </c>
      <c r="E31" s="96">
        <f>SUM(E30:E30)</f>
        <v>98</v>
      </c>
      <c r="F31" s="96">
        <f>SUM(F30:F30)</f>
        <v>36</v>
      </c>
    </row>
    <row r="32" spans="1:6" s="93" customFormat="1" ht="13.2">
      <c r="A32" s="90"/>
      <c r="B32" s="91" t="s">
        <v>105</v>
      </c>
      <c r="C32" s="91"/>
      <c r="D32" s="92">
        <v>80</v>
      </c>
      <c r="E32" s="92">
        <v>90</v>
      </c>
      <c r="F32" s="92">
        <v>30</v>
      </c>
    </row>
    <row r="33" spans="1:6" ht="14.25" customHeight="1">
      <c r="A33" s="98"/>
      <c r="B33" s="99"/>
      <c r="C33" s="100" t="s">
        <v>51</v>
      </c>
      <c r="D33" s="101">
        <f>SUM(D32:D32)</f>
        <v>80</v>
      </c>
      <c r="E33" s="101">
        <f>SUM(E32:E32)</f>
        <v>90</v>
      </c>
      <c r="F33" s="101">
        <f>SUM(F32:F32)</f>
        <v>30</v>
      </c>
    </row>
    <row r="34" spans="1:6" ht="14.25" customHeight="1">
      <c r="A34" s="154" t="s">
        <v>52</v>
      </c>
      <c r="B34" s="155"/>
      <c r="C34" s="156"/>
      <c r="D34" s="127">
        <f>D31-D33</f>
        <v>5</v>
      </c>
      <c r="E34" s="127">
        <f>E31-E33</f>
        <v>8</v>
      </c>
      <c r="F34" s="127">
        <f>F31-F33</f>
        <v>6</v>
      </c>
    </row>
    <row r="35" spans="1:6" s="93" customFormat="1" ht="13.2">
      <c r="A35" s="90" t="s">
        <v>73</v>
      </c>
      <c r="B35" s="91"/>
      <c r="C35" s="91"/>
      <c r="D35" s="92">
        <v>70</v>
      </c>
      <c r="E35" s="92">
        <v>71</v>
      </c>
      <c r="F35" s="92">
        <v>68</v>
      </c>
    </row>
    <row r="36" spans="1:6" ht="14.25" customHeight="1">
      <c r="A36" s="90"/>
      <c r="B36" s="91"/>
      <c r="C36" s="95" t="s">
        <v>55</v>
      </c>
      <c r="D36" s="96">
        <f>D12+D26+D31</f>
        <v>4192</v>
      </c>
      <c r="E36" s="96">
        <f>E12+E26+E31</f>
        <v>4144</v>
      </c>
      <c r="F36" s="96">
        <f>F12+F26+F31</f>
        <v>4140</v>
      </c>
    </row>
    <row r="37" spans="1:6" ht="14.25" customHeight="1">
      <c r="A37" s="98"/>
      <c r="B37" s="99"/>
      <c r="C37" s="100" t="s">
        <v>56</v>
      </c>
      <c r="D37" s="101">
        <f>D33+D28+D23+D35</f>
        <v>4001</v>
      </c>
      <c r="E37" s="101">
        <f>E33+E28+E23+E35</f>
        <v>3921</v>
      </c>
      <c r="F37" s="101">
        <f>F33+F28+F23+F35</f>
        <v>3847</v>
      </c>
    </row>
    <row r="38" spans="1:6" ht="16.5" customHeight="1">
      <c r="A38" s="151" t="s">
        <v>57</v>
      </c>
      <c r="B38" s="152"/>
      <c r="C38" s="153"/>
      <c r="D38" s="128">
        <f>D36-D37</f>
        <v>191</v>
      </c>
      <c r="E38" s="128">
        <f>E36-E37</f>
        <v>223</v>
      </c>
      <c r="F38" s="128">
        <f>F36-F37</f>
        <v>293</v>
      </c>
    </row>
  </sheetData>
  <sheetProtection selectLockedCells="1" selectUnlockedCells="1"/>
  <mergeCells count="5">
    <mergeCell ref="A3:C3"/>
    <mergeCell ref="A38:C38"/>
    <mergeCell ref="A34:C34"/>
    <mergeCell ref="A29:C29"/>
    <mergeCell ref="A24:C24"/>
  </mergeCells>
  <printOptions horizontalCentered="1"/>
  <pageMargins left="0.27569444444444446" right="0.39374999999999999" top="0.15972222222222221" bottom="0.48958333333333331" header="0.51180555555555551" footer="0.47222222222222221"/>
  <pageSetup paperSize="9" firstPageNumber="0" orientation="portrait" horizontalDpi="300" verticalDpi="300" r:id="rId1"/>
  <headerFooter alignWithMargins="0">
    <oddFooter>&amp;L&amp;6&amp;F  -  &amp;A  -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CR Verdi liste annexe3</vt:lpstr>
      <vt:lpstr>Correction q4 et 5</vt:lpstr>
      <vt:lpstr>SIG Verdi annexe4</vt:lpstr>
      <vt:lpstr>SIG q7 q8</vt:lpstr>
      <vt:lpstr>Appli 2 - Document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darlay</dc:creator>
  <cp:lastModifiedBy>Angélique Brézillon</cp:lastModifiedBy>
  <cp:lastPrinted>2016-02-22T18:47:21Z</cp:lastPrinted>
  <dcterms:created xsi:type="dcterms:W3CDTF">2015-12-21T14:37:31Z</dcterms:created>
  <dcterms:modified xsi:type="dcterms:W3CDTF">2019-07-25T18:49:24Z</dcterms:modified>
</cp:coreProperties>
</file>